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8640" activeTab="1"/>
  </bookViews>
  <sheets>
    <sheet name="І Фін результат КНП (2020)" sheetId="1" r:id="rId1"/>
    <sheet name="Титульний лист 2020" sheetId="2" r:id="rId2"/>
    <sheet name="ІІ Розр з бюджетом КНП 2020" sheetId="3" r:id="rId3"/>
    <sheet name="ІІІ Рух грошових коштів КНП2020" sheetId="4" r:id="rId4"/>
    <sheet name="ІV Кап інвестиції КНП 2020" sheetId="5" r:id="rId5"/>
    <sheet name="V ОП КНП СМСЧ (+сф) 2020" sheetId="6" r:id="rId6"/>
    <sheet name="V ОП КНП СМСЧ 2020" sheetId="7" state="hidden" r:id="rId7"/>
    <sheet name="Лист6" sheetId="8" r:id="rId8"/>
  </sheets>
  <definedNames>
    <definedName name="_xlnm.Print_Area" localSheetId="5">'V ОП КНП СМСЧ (+сф) 2020'!$A$1:$S$33</definedName>
    <definedName name="_xlnm.Print_Area" localSheetId="0">'І Фін результат КНП (2020)'!$A$1:$AF$140</definedName>
    <definedName name="_xlnm.Print_Area" localSheetId="2">'ІІ Розр з бюджетом КНП 2020'!$A$1:$I$58</definedName>
  </definedNames>
  <calcPr fullCalcOnLoad="1"/>
</workbook>
</file>

<file path=xl/sharedStrings.xml><?xml version="1.0" encoding="utf-8"?>
<sst xmlns="http://schemas.openxmlformats.org/spreadsheetml/2006/main" count="482" uniqueCount="327">
  <si>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</si>
  <si>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</si>
  <si>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</si>
  <si>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</si>
  <si>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</si>
  <si>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</si>
  <si>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</si>
  <si>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</si>
  <si>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</si>
  <si>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</si>
  <si>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</si>
  <si>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</si>
  <si>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</si>
  <si>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</si>
  <si>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</si>
  <si>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</si>
  <si>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</si>
  <si>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</si>
  <si>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</si>
  <si>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</si>
  <si>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</si>
  <si>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</si>
  <si>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</si>
  <si>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</si>
  <si>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</si>
  <si>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</si>
  <si>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</si>
  <si>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</si>
  <si>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</si>
  <si>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</si>
  <si>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</si>
  <si>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</si>
  <si>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</si>
  <si>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</si>
  <si>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</si>
  <si>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</si>
  <si>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</si>
  <si>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</si>
  <si>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</si>
  <si>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</si>
  <si>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</si>
  <si>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</si>
  <si>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</si>
  <si>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</si>
  <si>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</si>
  <si>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</si>
  <si>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</si>
  <si>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</si>
  <si>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</si>
  <si>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</si>
  <si>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</si>
  <si>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</si>
  <si>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</si>
  <si>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</si>
  <si>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</si>
  <si>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</si>
  <si>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</si>
  <si>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</si>
  <si>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</si>
  <si>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</si>
  <si>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</si>
  <si>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</si>
  <si>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</si>
  <si>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</si>
  <si>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</si>
  <si>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</si>
  <si>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</si>
  <si>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</si>
  <si>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</si>
  <si>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</si>
  <si>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</si>
  <si>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</si>
  <si>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</si>
  <si>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</si>
  <si>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</si>
  <si>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</si>
  <si>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</si>
  <si>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</si>
  <si>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</si>
  <si>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</si>
  <si>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</si>
  <si>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</si>
  <si>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</si>
  <si>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</si>
  <si>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</si>
  <si>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</si>
  <si>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</si>
  <si>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</si>
  <si>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</si>
  <si>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</si>
  <si>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</si>
  <si>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</si>
  <si>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</si>
  <si>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</si>
  <si>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</si>
  <si>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</si>
  <si>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</si>
  <si>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</si>
  <si>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</si>
  <si>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</si>
  <si>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</si>
  <si>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</si>
  <si>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</si>
  <si>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</si>
  <si>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</si>
  <si>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</si>
  <si>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</si>
  <si>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</si>
  <si>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</si>
  <si>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</si>
  <si>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</si>
  <si>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</si>
  <si>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</si>
  <si>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</si>
  <si>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</si>
  <si>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</si>
  <si>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</si>
  <si>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</si>
  <si>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</si>
  <si>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</si>
  <si>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</si>
  <si>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</si>
  <si>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</si>
  <si>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</si>
  <si>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</si>
  <si>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</si>
  <si>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</si>
  <si>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</si>
  <si>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</si>
  <si>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</si>
  <si>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</si>
  <si>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</si>
  <si>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</si>
  <si>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</si>
  <si>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</si>
  <si>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</si>
  <si>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</si>
  <si>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</si>
  <si>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</si>
  <si>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</si>
  <si>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</si>
  <si>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</si>
  <si>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</si>
  <si>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</si>
  <si>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</si>
  <si>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</si>
  <si>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</si>
  <si>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</si>
  <si>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</si>
  <si>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</si>
  <si>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</si>
  <si>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</si>
  <si>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</si>
  <si>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</si>
  <si>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</si>
  <si>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</si>
  <si>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</si>
  <si>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</si>
  <si>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</si>
  <si>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</si>
  <si>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</si>
  <si>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</si>
  <si>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</si>
  <si>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</si>
  <si>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</si>
  <si>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</si>
  <si>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</si>
  <si>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</si>
  <si>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</si>
  <si>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</si>
  <si>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</si>
  <si>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</si>
  <si>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</si>
  <si>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</si>
  <si>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</si>
  <si>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</si>
  <si>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</si>
  <si>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</si>
  <si>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</si>
  <si>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</si>
  <si>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</si>
  <si>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</si>
  <si>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</si>
  <si>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</si>
  <si>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вул. Лісова ,1</t>
  </si>
  <si>
    <t>1000/1</t>
  </si>
  <si>
    <t>1000/2</t>
  </si>
  <si>
    <t>1000/3</t>
  </si>
  <si>
    <t>1000/4</t>
  </si>
  <si>
    <t>1051/1</t>
  </si>
  <si>
    <t>1051/2</t>
  </si>
  <si>
    <t>1051/3</t>
  </si>
  <si>
    <t>1051/4</t>
  </si>
  <si>
    <t>1051/5</t>
  </si>
  <si>
    <t>1051/6</t>
  </si>
  <si>
    <t>1051/7</t>
  </si>
  <si>
    <t>Комунальна</t>
  </si>
  <si>
    <t>3060/1</t>
  </si>
  <si>
    <t>3060/2</t>
  </si>
  <si>
    <t>3060/3</t>
  </si>
  <si>
    <t>3060/4</t>
  </si>
  <si>
    <t>___.___.______</t>
  </si>
  <si>
    <t>№ ___/_______</t>
  </si>
  <si>
    <t>Інші надходження, у тому числі:</t>
  </si>
  <si>
    <t>інші обов’язкові платежі, у т. ч.: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</si>
  <si>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</si>
  <si>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</si>
  <si>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</si>
  <si>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</si>
  <si>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Кошти отримані від плати за послуги (медогляди)</t>
  </si>
  <si>
    <t>Кошти отримані від оренди майна</t>
  </si>
  <si>
    <t>Кошти отримані від реалізації майна</t>
  </si>
  <si>
    <t>Кошти отримані від додаткової господарської діяльності (прання)</t>
  </si>
  <si>
    <t>ремонт комп'ютерної техніки (в т.ч. заправка картриджів)</t>
  </si>
  <si>
    <t>придбання канцелярських товарів, реєстраційних журналів, передплата періодичних видань</t>
  </si>
  <si>
    <t>послуги з перереєстрації автомобілів</t>
  </si>
  <si>
    <t>довідки, витяг, ліцензія</t>
  </si>
  <si>
    <t>придбання мийних засобів</t>
  </si>
  <si>
    <t xml:space="preserve">Фінансовий план поточного року  </t>
  </si>
  <si>
    <t>прокат пасажирських транпортних засобів (перевезення персоналу)</t>
  </si>
  <si>
    <t>оплата послуг (крім комунальних), а саме: послуги з охорони, видавничі, банківські, поштові послуги</t>
  </si>
  <si>
    <t>комп'ютерне обладнання (ноутбуки)</t>
  </si>
  <si>
    <t>апарат штучної вентиляції легенів</t>
  </si>
  <si>
    <t>дефібрилятор-монітор</t>
  </si>
  <si>
    <t>цифровий флюограф для скринінгу органів грудної клітини</t>
  </si>
  <si>
    <t>відеогастроскоп (колоноскоп)</t>
  </si>
  <si>
    <t>спецавтомобіль медичного призначення</t>
  </si>
  <si>
    <t>автоматична пожежна сигналізація</t>
  </si>
  <si>
    <t>Витрати за  цільовими програмами (інсулін)</t>
  </si>
  <si>
    <t>Дохід з місцевого бюджету (на заходи оздоровлення)</t>
  </si>
  <si>
    <t>Витрати на заходи оздоровлення  (придбання путівок на оздоровлення дітей)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</si>
  <si>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</si>
  <si>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</si>
  <si>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</si>
  <si>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соціальне забезпечення</t>
  </si>
  <si>
    <t>оплата послуг (крім комунальних)</t>
  </si>
  <si>
    <t xml:space="preserve">предмети, матеріали, обладнання та інвентар </t>
  </si>
  <si>
    <t>Інші доходи (придбання обладнання і предметів довгострокового користування)</t>
  </si>
  <si>
    <t>Інші витрати (відрядні, навчання персоналу)</t>
  </si>
  <si>
    <t>адміністративні послуги</t>
  </si>
  <si>
    <t>витрати на оплату послуг в т.ч. (встановлення та  обслуговування  програми)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</si>
  <si>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</si>
  <si>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 xml:space="preserve">Витрати на відрядні та на підвищення кваліфікації та перепідготовку кадрів </t>
  </si>
  <si>
    <t>медикаменти та перев'язувальні матеріали, медичне обладнання</t>
  </si>
  <si>
    <t>1040/1</t>
  </si>
  <si>
    <t>Інші витрати (капітальні видатки), в т.ч.:</t>
  </si>
  <si>
    <t>витрати на паливо та енергію (комунальні послуги)</t>
  </si>
  <si>
    <t>1150/1</t>
  </si>
  <si>
    <t>1150/6</t>
  </si>
  <si>
    <t>1150/3</t>
  </si>
  <si>
    <t>1150/2</t>
  </si>
  <si>
    <t>1150/4</t>
  </si>
  <si>
    <t>1150/5</t>
  </si>
  <si>
    <t>1160/1</t>
  </si>
  <si>
    <t>1160/3</t>
  </si>
  <si>
    <t>1160/8</t>
  </si>
  <si>
    <t>1160/5</t>
  </si>
  <si>
    <t>1160/6</t>
  </si>
  <si>
    <t>1160/9</t>
  </si>
  <si>
    <t>1160/2</t>
  </si>
  <si>
    <t>1160/4</t>
  </si>
  <si>
    <t>1160/7</t>
  </si>
  <si>
    <t>1160/10</t>
  </si>
  <si>
    <t>1160/11</t>
  </si>
  <si>
    <t>1160/12</t>
  </si>
  <si>
    <t>1018/1</t>
  </si>
  <si>
    <t>1018/2</t>
  </si>
  <si>
    <t>1051/8</t>
  </si>
  <si>
    <t>1051/9</t>
  </si>
  <si>
    <t>1051/10</t>
  </si>
  <si>
    <t>1051/11</t>
  </si>
  <si>
    <t>1051/12</t>
  </si>
  <si>
    <t>Головний бухгалтер</t>
  </si>
  <si>
    <t>Головний бухгалтер_______________</t>
  </si>
  <si>
    <t>сплата податків: земельний податок</t>
  </si>
  <si>
    <t>Комунальне некомерційне підприємство Нетішинської  міської ради "Спеціалізована медико-санітарна частина м.Нетішин"</t>
  </si>
  <si>
    <t>2142/1</t>
  </si>
  <si>
    <t>2142/2</t>
  </si>
  <si>
    <t>штраф: ПДВ   (згідно рішення № 0036715505 від 29.12.2018 року)</t>
  </si>
  <si>
    <t>пеня: земельний податок згідно уточненої декларації № 9311219516 від 01.03.2019 року</t>
  </si>
  <si>
    <t>в т.ч. душові кабіни</t>
  </si>
  <si>
    <t>ліжка, стільці, тумбочки, матраци</t>
  </si>
  <si>
    <t>ручні електричні інструменти</t>
  </si>
  <si>
    <t>електротовари</t>
  </si>
  <si>
    <t>Інші доходи</t>
  </si>
  <si>
    <t>3170/1</t>
  </si>
  <si>
    <t>3170/2</t>
  </si>
  <si>
    <t>11784,54*50%*12+11784,54премія до дня медика+11784,54премія за рік=235690,8</t>
  </si>
  <si>
    <t>499,5 з/ф + с/ф+з/пункт+цеховы терапевти?????</t>
  </si>
  <si>
    <t>в.ч.зг.П.18 П(С0 БО 15 "Дохід", визнаний дохід від цільового фінансування кап.Інвестицій, пропорційно сумі нарахованої амотризації (з суми придбання предметів довгострокового користування)</t>
  </si>
  <si>
    <t>інші предмети, матеріали та інвентар</t>
  </si>
  <si>
    <t>Дохід від депозитних коштів на рахунках в банках</t>
  </si>
  <si>
    <t>1150/7</t>
  </si>
  <si>
    <t>предмети, матеріали, обладнання та інвентар (витрати пов'язані з утриманням приміщень)</t>
  </si>
  <si>
    <t>предмети, матеріали, обладнання та інвентар (комп'ютерне обладнання)</t>
  </si>
  <si>
    <t>військовий збір  1,5%</t>
  </si>
  <si>
    <t>Заступник директора з економічних питань</t>
  </si>
  <si>
    <t>___________________</t>
  </si>
  <si>
    <t>86.10                   86.22                   86.23</t>
  </si>
  <si>
    <t>СТАРА (Кількість штатних одиниць по загальному фонду)</t>
  </si>
  <si>
    <t>Кошти отримані від плати за послуги (медогляди, перебування громадян за їх бажанням у медичних закладах з поліпшеним сервісним обслкговуванням)</t>
  </si>
  <si>
    <t>крісла гінекологічні (3 шт)</t>
  </si>
  <si>
    <t>ліжко функціональне</t>
  </si>
  <si>
    <t>програмне забезпечення, електронні підписи, послуга з розміщення сайту закладу</t>
  </si>
  <si>
    <t>комп'ютерне обладнання ( в т.ч.прінтери)</t>
  </si>
  <si>
    <t>бланки (бланкова продукція, реєстраційні журнали)</t>
  </si>
  <si>
    <t>1051/13</t>
  </si>
  <si>
    <r>
      <t>амортизація основних засобів і нематеріальних активів</t>
    </r>
    <r>
      <rPr>
        <b/>
        <sz val="10"/>
        <rFont val="Times New Roman"/>
        <family val="1"/>
      </rPr>
      <t xml:space="preserve"> загальногосподарського призначення</t>
    </r>
  </si>
  <si>
    <r>
      <t>амортизація основних засобів і нематеріальних активів</t>
    </r>
    <r>
      <rPr>
        <b/>
        <sz val="10"/>
        <rFont val="Times New Roman"/>
        <family val="1"/>
      </rPr>
      <t xml:space="preserve"> загальногосподарського призначення (суми придбання предметів довгострокового користування)</t>
    </r>
  </si>
  <si>
    <t>Дохід з місцевого бюджету по Програмі "Поетапного покращення надання медичної допомоги населенню міста Нетішина та розвитку галузі охорони здоров'я на 2017-2020 роки"</t>
  </si>
  <si>
    <t>Дохід з місцевого бюджету за  цільовими програмами (інсулін)</t>
  </si>
  <si>
    <r>
      <t xml:space="preserve">Директор </t>
    </r>
    <r>
      <rPr>
        <sz val="11"/>
        <rFont val="Times New Roman"/>
        <family val="1"/>
      </rPr>
      <t>________________</t>
    </r>
  </si>
  <si>
    <t>482,75+20,0+7,5+6,25=516,5</t>
  </si>
  <si>
    <t>482,75 з/ф + с/ф+з/пункт+цеховы терапевти</t>
  </si>
  <si>
    <t>Інші операційні доходи (кошти від НСЗУ)</t>
  </si>
  <si>
    <t>Дохід з місцевого бюджету (медична субвенція)</t>
  </si>
  <si>
    <t>1150/8</t>
  </si>
  <si>
    <t>придбання медичної інформаційної системи (МІС)</t>
  </si>
  <si>
    <t>Василь ПОСЛОВСЬКИЙ</t>
  </si>
  <si>
    <r>
      <t xml:space="preserve"> ЗМІНЕНИЙ ФІНАНСОВИЙ ПЛАН ПІДПРИЄМСТВА НА </t>
    </r>
    <r>
      <rPr>
        <b/>
        <sz val="16"/>
        <color indexed="8"/>
        <rFont val="Times New Roman"/>
        <family val="1"/>
      </rPr>
      <t>___2020__</t>
    </r>
    <r>
      <rPr>
        <b/>
        <sz val="12"/>
        <color indexed="8"/>
        <rFont val="Times New Roman"/>
        <family val="1"/>
      </rPr>
      <t xml:space="preserve"> рік</t>
    </r>
  </si>
  <si>
    <t xml:space="preserve">Т.в.о.директора </t>
  </si>
  <si>
    <t>Валентина ПАРАХІНА</t>
  </si>
  <si>
    <t>Ніна ЗІНЧУК</t>
  </si>
  <si>
    <t>КЕРІВНИК</t>
  </si>
  <si>
    <t>Т.в.о.директора</t>
  </si>
  <si>
    <t>Валентина ЩУКЛА</t>
  </si>
  <si>
    <t>____________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</si>
</sst>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0.00_ ;[Red]\-0.00\ "/>
    <numFmt numFmtId="201" formatCode="0.000"/>
    <numFmt numFmtId="202" formatCode="0.0000"/>
    <numFmt numFmtId="203" formatCode="#,##0.0000"/>
    <numFmt numFmtId="204" formatCode="_-* #,##0.0\ _₴_-;\-* #,##0.0\ _₴_-;_-* &quot;-&quot;??\ _₴_-;_-@_-"/>
    <numFmt numFmtId="205" formatCode="_-* #,##0\ _₴_-;\-* #,##0\ _₴_-;_-* &quot;-&quot;??\ _₴_-;_-@_-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9" fontId="12" fillId="0" borderId="11" xfId="0" applyNumberFormat="1" applyFont="1" applyFill="1" applyBorder="1" applyAlignment="1">
      <alignment horizontal="center" vertical="center" wrapText="1"/>
    </xf>
    <xf numFmtId="198" fontId="11" fillId="0" borderId="10" xfId="0" applyNumberFormat="1" applyFont="1" applyFill="1" applyBorder="1" applyAlignment="1">
      <alignment horizontal="center" vertical="center" wrapText="1"/>
    </xf>
    <xf numFmtId="198" fontId="11" fillId="0" borderId="11" xfId="0" applyNumberFormat="1" applyFont="1" applyFill="1" applyBorder="1" applyAlignment="1">
      <alignment horizontal="center" vertical="center" wrapText="1"/>
    </xf>
    <xf numFmtId="199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24" fillId="0" borderId="0" xfId="0" applyFont="1" applyAlignment="1">
      <alignment horizontal="justify" vertical="center"/>
    </xf>
    <xf numFmtId="0" fontId="17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9" fontId="12" fillId="0" borderId="10" xfId="0" applyNumberFormat="1" applyFont="1" applyFill="1" applyBorder="1" applyAlignment="1">
      <alignment horizontal="center" vertical="center" wrapText="1"/>
    </xf>
    <xf numFmtId="199" fontId="11" fillId="0" borderId="10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1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7" fillId="0" borderId="18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00" fontId="0" fillId="24" borderId="10" xfId="0" applyNumberFormat="1" applyFont="1" applyFill="1" applyBorder="1" applyAlignment="1">
      <alignment horizontal="right" vertical="center"/>
    </xf>
    <xf numFmtId="196" fontId="4" fillId="0" borderId="10" xfId="0" applyNumberFormat="1" applyFont="1" applyFill="1" applyBorder="1" applyAlignment="1">
      <alignment horizontal="center" vertical="center" wrapText="1"/>
    </xf>
    <xf numFmtId="200" fontId="0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93" fontId="4" fillId="25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96" fontId="4" fillId="2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quotePrefix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193" fontId="12" fillId="0" borderId="10" xfId="0" applyNumberFormat="1" applyFont="1" applyFill="1" applyBorder="1" applyAlignment="1">
      <alignment horizontal="center" vertical="center" wrapText="1"/>
    </xf>
    <xf numFmtId="200" fontId="11" fillId="24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197" fontId="12" fillId="0" borderId="0" xfId="0" applyNumberFormat="1" applyFont="1" applyFill="1" applyBorder="1" applyAlignment="1">
      <alignment horizontal="center" vertical="center" wrapText="1"/>
    </xf>
    <xf numFmtId="197" fontId="12" fillId="0" borderId="0" xfId="0" applyNumberFormat="1" applyFont="1" applyFill="1" applyBorder="1" applyAlignment="1">
      <alignment horizontal="right" vertical="center" wrapText="1"/>
    </xf>
    <xf numFmtId="19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quotePrefix="1">
      <alignment horizontal="center" vertical="center"/>
    </xf>
    <xf numFmtId="196" fontId="11" fillId="0" borderId="0" xfId="0" applyNumberFormat="1" applyFont="1" applyFill="1" applyBorder="1" applyAlignment="1">
      <alignment horizontal="center" vertical="center" wrapText="1"/>
    </xf>
    <xf numFmtId="196" fontId="28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1" fillId="0" borderId="10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2" fontId="1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3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2" fontId="12" fillId="24" borderId="10" xfId="0" applyNumberFormat="1" applyFont="1" applyFill="1" applyBorder="1" applyAlignment="1">
      <alignment horizontal="right" vertical="center"/>
    </xf>
    <xf numFmtId="0" fontId="12" fillId="0" borderId="10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2" fillId="0" borderId="10" xfId="54" applyFont="1" applyFill="1" applyBorder="1" applyAlignment="1">
      <alignment horizontal="left" vertical="center" wrapText="1"/>
      <protection/>
    </xf>
    <xf numFmtId="4" fontId="12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 applyProtection="1">
      <alignment horizontal="center"/>
      <protection locked="0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2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right" vertical="center"/>
    </xf>
    <xf numFmtId="4" fontId="11" fillId="24" borderId="10" xfId="0" applyNumberFormat="1" applyFont="1" applyFill="1" applyBorder="1" applyAlignment="1">
      <alignment horizontal="right" vertical="center"/>
    </xf>
    <xf numFmtId="4" fontId="11" fillId="25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0"/>
  <sheetViews>
    <sheetView view="pageBreakPreview" zoomScale="110" zoomScaleNormal="120" zoomScaleSheetLayoutView="110" zoomScalePageLayoutView="0" workbookViewId="0" topLeftCell="A79">
      <selection activeCell="G143" sqref="G143"/>
    </sheetView>
  </sheetViews>
  <sheetFormatPr defaultColWidth="9.140625" defaultRowHeight="12.75"/>
  <cols>
    <col min="1" max="1" width="27.57421875" style="2" customWidth="1"/>
    <col min="2" max="2" width="6.7109375" style="2" customWidth="1"/>
    <col min="3" max="3" width="4.8515625" style="2" customWidth="1"/>
    <col min="4" max="5" width="10.00390625" style="2" customWidth="1"/>
    <col min="6" max="6" width="9.421875" style="2" customWidth="1"/>
    <col min="7" max="7" width="9.8515625" style="2" customWidth="1"/>
    <col min="8" max="8" width="9.28125" style="2" customWidth="1"/>
    <col min="9" max="9" width="9.421875" style="2" customWidth="1"/>
    <col min="10" max="10" width="9.140625" style="2" customWidth="1"/>
    <col min="11" max="11" width="11.140625" style="2" customWidth="1"/>
    <col min="12" max="12" width="12.00390625" style="2" customWidth="1"/>
    <col min="13" max="16384" width="9.140625" style="2" customWidth="1"/>
  </cols>
  <sheetData>
    <row r="1" spans="1:9" ht="18" customHeight="1">
      <c r="A1" s="178" t="s">
        <v>319</v>
      </c>
      <c r="B1" s="178"/>
      <c r="C1" s="178"/>
      <c r="D1" s="178"/>
      <c r="E1" s="178"/>
      <c r="F1" s="178"/>
      <c r="G1" s="178"/>
      <c r="H1" s="178"/>
      <c r="I1" s="178"/>
    </row>
    <row r="2" spans="7:9" ht="13.5" customHeight="1">
      <c r="G2" s="179" t="s">
        <v>144</v>
      </c>
      <c r="H2" s="179"/>
      <c r="I2" s="179"/>
    </row>
    <row r="3" spans="1:9" ht="15.75">
      <c r="A3" s="180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81" t="s">
        <v>1</v>
      </c>
      <c r="B5" s="182" t="s">
        <v>2</v>
      </c>
      <c r="C5" s="182" t="s">
        <v>3</v>
      </c>
      <c r="D5" s="182" t="s">
        <v>218</v>
      </c>
      <c r="E5" s="182" t="s">
        <v>5</v>
      </c>
      <c r="F5" s="182" t="s">
        <v>6</v>
      </c>
      <c r="G5" s="182"/>
      <c r="H5" s="182"/>
      <c r="I5" s="182"/>
    </row>
    <row r="6" spans="1:9" ht="66" customHeight="1">
      <c r="A6" s="181"/>
      <c r="B6" s="182"/>
      <c r="C6" s="182"/>
      <c r="D6" s="182"/>
      <c r="E6" s="182"/>
      <c r="F6" s="92" t="s">
        <v>7</v>
      </c>
      <c r="G6" s="92" t="s">
        <v>8</v>
      </c>
      <c r="H6" s="92" t="s">
        <v>9</v>
      </c>
      <c r="I6" s="92" t="s">
        <v>10</v>
      </c>
    </row>
    <row r="7" spans="1:9" s="12" customFormat="1" ht="12.75">
      <c r="A7" s="91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</row>
    <row r="8" spans="1:9" ht="33" customHeight="1">
      <c r="A8" s="93" t="s">
        <v>11</v>
      </c>
      <c r="B8" s="93"/>
      <c r="C8" s="93"/>
      <c r="D8" s="94"/>
      <c r="E8" s="93"/>
      <c r="F8" s="93"/>
      <c r="G8" s="93"/>
      <c r="H8" s="93"/>
      <c r="I8" s="93"/>
    </row>
    <row r="9" spans="1:9" ht="27" customHeight="1">
      <c r="A9" s="95" t="s">
        <v>12</v>
      </c>
      <c r="B9" s="96">
        <v>1000</v>
      </c>
      <c r="C9" s="97"/>
      <c r="D9" s="88">
        <f>D10+D11+D12+D13</f>
        <v>2859.75</v>
      </c>
      <c r="E9" s="147">
        <f aca="true" t="shared" si="0" ref="E9:E14">F9+G9+H9+I9</f>
        <v>44699.8</v>
      </c>
      <c r="F9" s="147">
        <f>F10+F11+F12+F13+F14</f>
        <v>736.7</v>
      </c>
      <c r="G9" s="147">
        <f>G10+G11+G12+G13+G14</f>
        <v>9759.8</v>
      </c>
      <c r="H9" s="147">
        <f>H10+H11+H12+H13+H14</f>
        <v>9890.800000000001</v>
      </c>
      <c r="I9" s="147">
        <f>I10+I11+I12+I13+I14</f>
        <v>24312.5</v>
      </c>
    </row>
    <row r="10" spans="1:9" ht="76.5">
      <c r="A10" s="126" t="s">
        <v>300</v>
      </c>
      <c r="B10" s="96" t="s">
        <v>185</v>
      </c>
      <c r="C10" s="97"/>
      <c r="D10" s="89">
        <v>2490</v>
      </c>
      <c r="E10" s="147">
        <f t="shared" si="0"/>
        <v>3183</v>
      </c>
      <c r="F10" s="148">
        <v>670.7</v>
      </c>
      <c r="G10" s="148">
        <v>794.5</v>
      </c>
      <c r="H10" s="148">
        <v>873.1</v>
      </c>
      <c r="I10" s="148">
        <v>844.7</v>
      </c>
    </row>
    <row r="11" spans="1:9" ht="25.5">
      <c r="A11" s="126" t="s">
        <v>210</v>
      </c>
      <c r="B11" s="96" t="s">
        <v>186</v>
      </c>
      <c r="C11" s="97"/>
      <c r="D11" s="89">
        <v>359.5</v>
      </c>
      <c r="E11" s="147">
        <f t="shared" si="0"/>
        <v>261</v>
      </c>
      <c r="F11" s="148">
        <v>65</v>
      </c>
      <c r="G11" s="148">
        <v>65</v>
      </c>
      <c r="H11" s="148">
        <v>65.5</v>
      </c>
      <c r="I11" s="148">
        <v>65.5</v>
      </c>
    </row>
    <row r="12" spans="1:9" ht="28.5" customHeight="1">
      <c r="A12" s="126" t="s">
        <v>211</v>
      </c>
      <c r="B12" s="96" t="s">
        <v>187</v>
      </c>
      <c r="C12" s="97"/>
      <c r="D12" s="89">
        <v>3.75</v>
      </c>
      <c r="E12" s="147">
        <f t="shared" si="0"/>
        <v>8</v>
      </c>
      <c r="F12" s="148">
        <v>1</v>
      </c>
      <c r="G12" s="148">
        <v>1</v>
      </c>
      <c r="H12" s="148">
        <v>3</v>
      </c>
      <c r="I12" s="148">
        <v>3</v>
      </c>
    </row>
    <row r="13" spans="1:9" ht="38.25" customHeight="1">
      <c r="A13" s="126" t="s">
        <v>212</v>
      </c>
      <c r="B13" s="96" t="s">
        <v>188</v>
      </c>
      <c r="C13" s="97"/>
      <c r="D13" s="89">
        <v>6.5</v>
      </c>
      <c r="E13" s="147">
        <f t="shared" si="0"/>
        <v>0</v>
      </c>
      <c r="F13" s="148"/>
      <c r="G13" s="148"/>
      <c r="H13" s="148"/>
      <c r="I13" s="148"/>
    </row>
    <row r="14" spans="1:9" ht="38.25" customHeight="1">
      <c r="A14" s="126" t="s">
        <v>314</v>
      </c>
      <c r="B14" s="96">
        <v>1001</v>
      </c>
      <c r="C14" s="97"/>
      <c r="D14" s="89"/>
      <c r="E14" s="147">
        <f t="shared" si="0"/>
        <v>41247.8</v>
      </c>
      <c r="F14" s="148">
        <v>0</v>
      </c>
      <c r="G14" s="148">
        <v>8899.3</v>
      </c>
      <c r="H14" s="148">
        <v>8949.2</v>
      </c>
      <c r="I14" s="148">
        <f>8899.3+14500</f>
        <v>23399.3</v>
      </c>
    </row>
    <row r="15" spans="1:9" ht="27.75" customHeight="1">
      <c r="A15" s="95" t="s">
        <v>13</v>
      </c>
      <c r="B15" s="96">
        <v>1010</v>
      </c>
      <c r="C15" s="97"/>
      <c r="D15" s="89">
        <f aca="true" t="shared" si="1" ref="D15:I15">D16+D17+D18+D19+D20+D21+D22+D23+D24+D25</f>
        <v>2859.75</v>
      </c>
      <c r="E15" s="88">
        <f t="shared" si="1"/>
        <v>3452</v>
      </c>
      <c r="F15" s="88">
        <f t="shared" si="1"/>
        <v>736.7</v>
      </c>
      <c r="G15" s="88">
        <f t="shared" si="1"/>
        <v>860.5</v>
      </c>
      <c r="H15" s="88">
        <f t="shared" si="1"/>
        <v>941.5999999999999</v>
      </c>
      <c r="I15" s="88">
        <f t="shared" si="1"/>
        <v>913.1999999999999</v>
      </c>
    </row>
    <row r="16" spans="1:9" ht="26.25" customHeight="1">
      <c r="A16" s="95" t="s">
        <v>243</v>
      </c>
      <c r="B16" s="39">
        <v>1011</v>
      </c>
      <c r="C16" s="97"/>
      <c r="D16" s="89">
        <v>166.79</v>
      </c>
      <c r="E16" s="88">
        <f>F16+G16+H16+I16</f>
        <v>202.8</v>
      </c>
      <c r="F16" s="89">
        <v>18.9</v>
      </c>
      <c r="G16" s="89">
        <v>42.8</v>
      </c>
      <c r="H16" s="89">
        <v>107.8</v>
      </c>
      <c r="I16" s="89">
        <v>33.3</v>
      </c>
    </row>
    <row r="17" spans="1:9" ht="15">
      <c r="A17" s="95" t="s">
        <v>14</v>
      </c>
      <c r="B17" s="39">
        <v>1012</v>
      </c>
      <c r="C17" s="97"/>
      <c r="D17" s="89"/>
      <c r="E17" s="89"/>
      <c r="F17" s="89"/>
      <c r="G17" s="89"/>
      <c r="H17" s="89"/>
      <c r="I17" s="89"/>
    </row>
    <row r="18" spans="1:9" ht="15">
      <c r="A18" s="95" t="s">
        <v>15</v>
      </c>
      <c r="B18" s="39">
        <v>1013</v>
      </c>
      <c r="C18" s="97"/>
      <c r="D18" s="89"/>
      <c r="E18" s="89"/>
      <c r="F18" s="89"/>
      <c r="G18" s="89"/>
      <c r="H18" s="89"/>
      <c r="I18" s="89"/>
    </row>
    <row r="19" spans="1:9" ht="15">
      <c r="A19" s="95" t="s">
        <v>16</v>
      </c>
      <c r="B19" s="39">
        <v>1014</v>
      </c>
      <c r="C19" s="97"/>
      <c r="D19" s="89">
        <v>1703.72</v>
      </c>
      <c r="E19" s="147">
        <f>F19+G19+H19+I19</f>
        <v>2110</v>
      </c>
      <c r="F19" s="148">
        <v>480</v>
      </c>
      <c r="G19" s="148">
        <v>525</v>
      </c>
      <c r="H19" s="148">
        <v>525</v>
      </c>
      <c r="I19" s="148">
        <v>580</v>
      </c>
    </row>
    <row r="20" spans="1:9" ht="25.5">
      <c r="A20" s="95" t="s">
        <v>17</v>
      </c>
      <c r="B20" s="39">
        <v>1015</v>
      </c>
      <c r="C20" s="97"/>
      <c r="D20" s="89">
        <v>374.82</v>
      </c>
      <c r="E20" s="147">
        <f>F20+G20+H20+I20</f>
        <v>464.20000000000005</v>
      </c>
      <c r="F20" s="89">
        <f>F19*22/100</f>
        <v>105.6</v>
      </c>
      <c r="G20" s="89">
        <f>G19*22/100</f>
        <v>115.5</v>
      </c>
      <c r="H20" s="89">
        <f>H19*22/100</f>
        <v>115.5</v>
      </c>
      <c r="I20" s="89">
        <f>I19*22/100</f>
        <v>127.6</v>
      </c>
    </row>
    <row r="21" spans="1:9" ht="63.75" customHeight="1">
      <c r="A21" s="95" t="s">
        <v>18</v>
      </c>
      <c r="B21" s="39">
        <v>1016</v>
      </c>
      <c r="C21" s="97"/>
      <c r="D21" s="89">
        <v>259.75</v>
      </c>
      <c r="E21" s="147">
        <f>F21+G21+H21+I21</f>
        <v>269</v>
      </c>
      <c r="F21" s="89">
        <v>35</v>
      </c>
      <c r="G21" s="89">
        <v>75</v>
      </c>
      <c r="H21" s="89">
        <v>90</v>
      </c>
      <c r="I21" s="89">
        <v>69</v>
      </c>
    </row>
    <row r="22" spans="1:9" ht="25.5">
      <c r="A22" s="95" t="s">
        <v>19</v>
      </c>
      <c r="B22" s="39">
        <v>1017</v>
      </c>
      <c r="C22" s="97"/>
      <c r="D22" s="89"/>
      <c r="E22" s="147"/>
      <c r="F22" s="149"/>
      <c r="G22" s="149"/>
      <c r="H22" s="149"/>
      <c r="I22" s="149"/>
    </row>
    <row r="23" spans="1:9" ht="15">
      <c r="A23" s="95" t="s">
        <v>20</v>
      </c>
      <c r="B23" s="39">
        <v>1018</v>
      </c>
      <c r="C23" s="97"/>
      <c r="D23" s="89"/>
      <c r="E23" s="147"/>
      <c r="F23" s="89"/>
      <c r="G23" s="89"/>
      <c r="H23" s="89"/>
      <c r="I23" s="89"/>
    </row>
    <row r="24" spans="1:9" ht="40.5" customHeight="1">
      <c r="A24" s="95" t="s">
        <v>242</v>
      </c>
      <c r="B24" s="39" t="s">
        <v>265</v>
      </c>
      <c r="C24" s="97"/>
      <c r="D24" s="89">
        <v>334.67</v>
      </c>
      <c r="E24" s="147">
        <f>F24+G24+H24+I24</f>
        <v>381</v>
      </c>
      <c r="F24" s="89">
        <v>92.2</v>
      </c>
      <c r="G24" s="89">
        <v>92.2</v>
      </c>
      <c r="H24" s="89">
        <v>98.3</v>
      </c>
      <c r="I24" s="89">
        <v>98.3</v>
      </c>
    </row>
    <row r="25" spans="1:9" ht="15">
      <c r="A25" s="95" t="s">
        <v>239</v>
      </c>
      <c r="B25" s="39" t="s">
        <v>266</v>
      </c>
      <c r="C25" s="97"/>
      <c r="D25" s="89">
        <v>20</v>
      </c>
      <c r="E25" s="147">
        <f>F25+G25+H25+I25</f>
        <v>25</v>
      </c>
      <c r="F25" s="89">
        <v>5</v>
      </c>
      <c r="G25" s="89">
        <v>10</v>
      </c>
      <c r="H25" s="89">
        <v>5</v>
      </c>
      <c r="I25" s="89">
        <v>5</v>
      </c>
    </row>
    <row r="26" spans="1:9" ht="15">
      <c r="A26" s="95" t="s">
        <v>21</v>
      </c>
      <c r="B26" s="96">
        <v>1020</v>
      </c>
      <c r="C26" s="100"/>
      <c r="D26" s="88"/>
      <c r="E26" s="88">
        <f>F26+G26+H26+I26</f>
        <v>41247.8</v>
      </c>
      <c r="F26" s="88">
        <f>F9-F15</f>
        <v>0</v>
      </c>
      <c r="G26" s="88">
        <f>G9-G15</f>
        <v>8899.3</v>
      </c>
      <c r="H26" s="88">
        <f>H9-H15</f>
        <v>8949.2</v>
      </c>
      <c r="I26" s="88">
        <f>I9-I15</f>
        <v>23399.3</v>
      </c>
    </row>
    <row r="27" spans="1:9" ht="30" customHeight="1">
      <c r="A27" s="95" t="s">
        <v>22</v>
      </c>
      <c r="B27" s="96">
        <v>1030</v>
      </c>
      <c r="C27" s="97"/>
      <c r="D27" s="88">
        <f>D28+D29+D30+D31+D32+D33+D35+D34+D36+D39+D40+D41+D42+D43+D44+D45+D46+D50+D37+D47+D48+D49+D38</f>
        <v>8595.919999999998</v>
      </c>
      <c r="E27" s="88">
        <f>F27+G27+H27+I27</f>
        <v>9376.93425</v>
      </c>
      <c r="F27" s="88">
        <f>F28+F29+F30+F31+F32+F33+F35+F34+F36+F39+F40+F41+F42+F43+F44+F45+F46+F50+F37+F47+F48+F49+F38</f>
        <v>2319.4399000000003</v>
      </c>
      <c r="G27" s="88">
        <f>G28+G29+G30+G31+G32+G33+G35+G34+G36+G39+G40+G41+G42+G43+G44+G45+G46+G50+G37+G47+G48+G49+G38</f>
        <v>2346.9899</v>
      </c>
      <c r="H27" s="88">
        <f>H28+H29+H30+H31+H32+H33+H35+H34+H36+H39+H40+H41+H42+H43+H44+H45+H46+H50+H37+H47+H48+H49+H38</f>
        <v>2297.5899</v>
      </c>
      <c r="I27" s="88">
        <f>I28+I29+I30+I31+I32+I33+I35+I34+I36+I39+I40+I41+I42+I43+I44+I45+I46+I50+I37+I47+I48+I49+I38</f>
        <v>2412.91455</v>
      </c>
    </row>
    <row r="28" spans="1:9" ht="39.75" customHeight="1">
      <c r="A28" s="95" t="s">
        <v>23</v>
      </c>
      <c r="B28" s="96">
        <v>1031</v>
      </c>
      <c r="C28" s="97"/>
      <c r="D28" s="89">
        <v>40</v>
      </c>
      <c r="E28" s="89">
        <f>F28+G28+H28+I28</f>
        <v>40</v>
      </c>
      <c r="F28" s="89">
        <v>10</v>
      </c>
      <c r="G28" s="89">
        <v>10</v>
      </c>
      <c r="H28" s="89">
        <v>10</v>
      </c>
      <c r="I28" s="89">
        <v>10</v>
      </c>
    </row>
    <row r="29" spans="1:9" ht="27" customHeight="1">
      <c r="A29" s="95" t="s">
        <v>24</v>
      </c>
      <c r="B29" s="96">
        <v>1032</v>
      </c>
      <c r="C29" s="97"/>
      <c r="D29" s="89"/>
      <c r="E29" s="89"/>
      <c r="F29" s="89"/>
      <c r="G29" s="89"/>
      <c r="H29" s="89"/>
      <c r="I29" s="89"/>
    </row>
    <row r="30" spans="1:9" ht="25.5">
      <c r="A30" s="95" t="s">
        <v>25</v>
      </c>
      <c r="B30" s="96">
        <v>1033</v>
      </c>
      <c r="C30" s="97"/>
      <c r="D30" s="89"/>
      <c r="E30" s="89"/>
      <c r="F30" s="89"/>
      <c r="G30" s="89"/>
      <c r="H30" s="89"/>
      <c r="I30" s="89"/>
    </row>
    <row r="31" spans="1:9" ht="15">
      <c r="A31" s="95" t="s">
        <v>26</v>
      </c>
      <c r="B31" s="96">
        <v>1034</v>
      </c>
      <c r="C31" s="97"/>
      <c r="D31" s="89"/>
      <c r="E31" s="89"/>
      <c r="F31" s="89"/>
      <c r="G31" s="89"/>
      <c r="H31" s="89"/>
      <c r="I31" s="89"/>
    </row>
    <row r="32" spans="1:9" ht="15">
      <c r="A32" s="95" t="s">
        <v>27</v>
      </c>
      <c r="B32" s="96">
        <v>1035</v>
      </c>
      <c r="C32" s="97"/>
      <c r="D32" s="89"/>
      <c r="E32" s="89"/>
      <c r="F32" s="89"/>
      <c r="G32" s="89"/>
      <c r="H32" s="89"/>
      <c r="I32" s="89"/>
    </row>
    <row r="33" spans="1:9" ht="25.5">
      <c r="A33" s="95" t="s">
        <v>28</v>
      </c>
      <c r="B33" s="96">
        <v>1036</v>
      </c>
      <c r="C33" s="97"/>
      <c r="D33" s="89">
        <v>5</v>
      </c>
      <c r="E33" s="89">
        <f aca="true" t="shared" si="2" ref="E33:E38">F33+G33+H33+I33</f>
        <v>30</v>
      </c>
      <c r="F33" s="89">
        <v>5</v>
      </c>
      <c r="G33" s="89">
        <v>10</v>
      </c>
      <c r="H33" s="89">
        <v>10</v>
      </c>
      <c r="I33" s="89">
        <v>5</v>
      </c>
    </row>
    <row r="34" spans="1:9" ht="15">
      <c r="A34" s="95" t="s">
        <v>29</v>
      </c>
      <c r="B34" s="96">
        <v>1037</v>
      </c>
      <c r="C34" s="97"/>
      <c r="D34" s="89">
        <v>107.2</v>
      </c>
      <c r="E34" s="89">
        <f t="shared" si="2"/>
        <v>130.35</v>
      </c>
      <c r="F34" s="89">
        <v>32.15</v>
      </c>
      <c r="G34" s="89">
        <v>32.2</v>
      </c>
      <c r="H34" s="89">
        <v>33</v>
      </c>
      <c r="I34" s="89">
        <v>33</v>
      </c>
    </row>
    <row r="35" spans="1:9" ht="15">
      <c r="A35" s="95" t="s">
        <v>30</v>
      </c>
      <c r="B35" s="96">
        <v>1038</v>
      </c>
      <c r="C35" s="97"/>
      <c r="D35" s="89">
        <v>5200</v>
      </c>
      <c r="E35" s="89">
        <f t="shared" si="2"/>
        <v>5950</v>
      </c>
      <c r="F35" s="148">
        <v>1460</v>
      </c>
      <c r="G35" s="148">
        <v>1460</v>
      </c>
      <c r="H35" s="148">
        <v>1460</v>
      </c>
      <c r="I35" s="148">
        <v>1570</v>
      </c>
    </row>
    <row r="36" spans="1:9" ht="16.5" customHeight="1">
      <c r="A36" s="95" t="s">
        <v>31</v>
      </c>
      <c r="B36" s="96">
        <v>1039</v>
      </c>
      <c r="C36" s="97"/>
      <c r="D36" s="89">
        <v>1144</v>
      </c>
      <c r="E36" s="89">
        <f t="shared" si="2"/>
        <v>1287.07425</v>
      </c>
      <c r="F36" s="89">
        <f>F35*21.6315/100</f>
        <v>315.81989999999996</v>
      </c>
      <c r="G36" s="89">
        <f>G35*21.6315/100</f>
        <v>315.81989999999996</v>
      </c>
      <c r="H36" s="89">
        <f>H35*21.6315/100</f>
        <v>315.81989999999996</v>
      </c>
      <c r="I36" s="89">
        <f>I35*21.6315/100</f>
        <v>339.61455</v>
      </c>
    </row>
    <row r="37" spans="1:9" ht="51">
      <c r="A37" s="95" t="s">
        <v>307</v>
      </c>
      <c r="B37" s="96">
        <v>1040</v>
      </c>
      <c r="C37" s="97"/>
      <c r="D37" s="89">
        <v>1520.84</v>
      </c>
      <c r="E37" s="89">
        <f t="shared" si="2"/>
        <v>1443.6</v>
      </c>
      <c r="F37" s="148">
        <v>356.3</v>
      </c>
      <c r="G37" s="148">
        <v>355.1</v>
      </c>
      <c r="H37" s="148">
        <v>366.1</v>
      </c>
      <c r="I37" s="148">
        <v>366.1</v>
      </c>
    </row>
    <row r="38" spans="1:9" ht="76.5">
      <c r="A38" s="95" t="s">
        <v>308</v>
      </c>
      <c r="B38" s="96" t="s">
        <v>244</v>
      </c>
      <c r="C38" s="97"/>
      <c r="D38" s="89">
        <v>82.71</v>
      </c>
      <c r="E38" s="89">
        <f t="shared" si="2"/>
        <v>82.71000000000001</v>
      </c>
      <c r="F38" s="148">
        <v>20.67</v>
      </c>
      <c r="G38" s="148">
        <v>20.67</v>
      </c>
      <c r="H38" s="148">
        <v>20.67</v>
      </c>
      <c r="I38" s="148">
        <v>20.7</v>
      </c>
    </row>
    <row r="39" spans="1:9" ht="52.5" customHeight="1">
      <c r="A39" s="95" t="s">
        <v>32</v>
      </c>
      <c r="B39" s="96">
        <v>1041</v>
      </c>
      <c r="C39" s="97"/>
      <c r="D39" s="89"/>
      <c r="E39" s="89"/>
      <c r="F39" s="89"/>
      <c r="G39" s="89"/>
      <c r="H39" s="89"/>
      <c r="I39" s="89"/>
    </row>
    <row r="40" spans="1:9" ht="38.25">
      <c r="A40" s="95" t="s">
        <v>33</v>
      </c>
      <c r="B40" s="96">
        <v>1042</v>
      </c>
      <c r="C40" s="97"/>
      <c r="D40" s="89"/>
      <c r="E40" s="89"/>
      <c r="F40" s="89"/>
      <c r="G40" s="89"/>
      <c r="H40" s="89"/>
      <c r="I40" s="89"/>
    </row>
    <row r="41" spans="1:9" ht="38.25">
      <c r="A41" s="95" t="s">
        <v>34</v>
      </c>
      <c r="B41" s="96">
        <v>1043</v>
      </c>
      <c r="C41" s="97"/>
      <c r="D41" s="89"/>
      <c r="E41" s="89"/>
      <c r="F41" s="89"/>
      <c r="G41" s="89"/>
      <c r="H41" s="89"/>
      <c r="I41" s="89"/>
    </row>
    <row r="42" spans="1:9" ht="15">
      <c r="A42" s="95" t="s">
        <v>35</v>
      </c>
      <c r="B42" s="96">
        <v>1044</v>
      </c>
      <c r="C42" s="97"/>
      <c r="D42" s="89"/>
      <c r="E42" s="89"/>
      <c r="F42" s="89"/>
      <c r="G42" s="89"/>
      <c r="H42" s="89"/>
      <c r="I42" s="89"/>
    </row>
    <row r="43" spans="1:9" ht="25.5">
      <c r="A43" s="95" t="s">
        <v>36</v>
      </c>
      <c r="B43" s="96">
        <v>1045</v>
      </c>
      <c r="C43" s="97"/>
      <c r="D43" s="89"/>
      <c r="E43" s="89"/>
      <c r="F43" s="89"/>
      <c r="G43" s="89"/>
      <c r="H43" s="89"/>
      <c r="I43" s="89"/>
    </row>
    <row r="44" spans="1:9" ht="15">
      <c r="A44" s="95" t="s">
        <v>37</v>
      </c>
      <c r="B44" s="96">
        <v>1046</v>
      </c>
      <c r="C44" s="97"/>
      <c r="D44" s="89">
        <v>4</v>
      </c>
      <c r="E44" s="89">
        <f>F44+G44+H44+I44</f>
        <v>15</v>
      </c>
      <c r="F44" s="89">
        <v>2</v>
      </c>
      <c r="G44" s="89">
        <v>3</v>
      </c>
      <c r="H44" s="89">
        <v>5</v>
      </c>
      <c r="I44" s="89">
        <v>5</v>
      </c>
    </row>
    <row r="45" spans="1:9" ht="15">
      <c r="A45" s="95" t="s">
        <v>38</v>
      </c>
      <c r="B45" s="96">
        <v>1047</v>
      </c>
      <c r="C45" s="97"/>
      <c r="D45" s="89"/>
      <c r="E45" s="89"/>
      <c r="F45" s="89"/>
      <c r="G45" s="89"/>
      <c r="H45" s="89"/>
      <c r="I45" s="89"/>
    </row>
    <row r="46" spans="1:9" ht="38.25">
      <c r="A46" s="95" t="s">
        <v>39</v>
      </c>
      <c r="B46" s="96">
        <v>1048</v>
      </c>
      <c r="C46" s="97"/>
      <c r="D46" s="89"/>
      <c r="E46" s="89"/>
      <c r="F46" s="89"/>
      <c r="G46" s="89"/>
      <c r="H46" s="89"/>
      <c r="I46" s="89"/>
    </row>
    <row r="47" spans="1:9" ht="42.75" customHeight="1">
      <c r="A47" s="95" t="s">
        <v>40</v>
      </c>
      <c r="B47" s="96">
        <v>1049</v>
      </c>
      <c r="C47" s="97"/>
      <c r="D47" s="89"/>
      <c r="E47" s="89"/>
      <c r="F47" s="89"/>
      <c r="G47" s="89"/>
      <c r="H47" s="89"/>
      <c r="I47" s="89"/>
    </row>
    <row r="48" spans="1:9" ht="51">
      <c r="A48" s="95" t="s">
        <v>41</v>
      </c>
      <c r="B48" s="96">
        <v>1050</v>
      </c>
      <c r="C48" s="97"/>
      <c r="D48" s="89"/>
      <c r="E48" s="89"/>
      <c r="F48" s="89"/>
      <c r="G48" s="89"/>
      <c r="H48" s="89"/>
      <c r="I48" s="89"/>
    </row>
    <row r="49" spans="1:9" ht="27.75" customHeight="1">
      <c r="A49" s="95" t="s">
        <v>42</v>
      </c>
      <c r="B49" s="91" t="s">
        <v>43</v>
      </c>
      <c r="C49" s="97"/>
      <c r="D49" s="89"/>
      <c r="E49" s="89"/>
      <c r="F49" s="89"/>
      <c r="G49" s="89"/>
      <c r="H49" s="89"/>
      <c r="I49" s="89"/>
    </row>
    <row r="50" spans="1:9" ht="30.75" customHeight="1">
      <c r="A50" s="95" t="s">
        <v>44</v>
      </c>
      <c r="B50" s="96">
        <v>1051</v>
      </c>
      <c r="C50" s="97"/>
      <c r="D50" s="150">
        <f>D51+D52+D53+D54+D55+D56+D57+D58+D59+D60+D63+D61</f>
        <v>492.16999999999996</v>
      </c>
      <c r="E50" s="150">
        <f>E51+E52+E53+E54+E55+E56+E57+E58+E59+E60+E63+E61+E62</f>
        <v>398.2</v>
      </c>
      <c r="F50" s="150">
        <f>F51+F52+F53+F54+F55+F56+F57+F58+F59+F60+F63+F61+F62</f>
        <v>117.5</v>
      </c>
      <c r="G50" s="150">
        <f>G51+G52+G53+G54+G55+G56+G57+G58+G59+G60+G63+G61+G62</f>
        <v>140.2</v>
      </c>
      <c r="H50" s="150">
        <f>H51+H52+H53+H54+H55+H56+H57+H58+H59+H60+H63+H61+H62</f>
        <v>77</v>
      </c>
      <c r="I50" s="150">
        <f>I51+I52+I53+I54+I55+I56+I57+I58+I59+I60+I63+I61+I62</f>
        <v>63.5</v>
      </c>
    </row>
    <row r="51" spans="1:9" ht="49.5" customHeight="1">
      <c r="A51" s="95" t="s">
        <v>220</v>
      </c>
      <c r="B51" s="96" t="s">
        <v>189</v>
      </c>
      <c r="C51" s="97"/>
      <c r="D51" s="151">
        <v>35.06</v>
      </c>
      <c r="E51" s="151">
        <f>F51+G51+H51+I51</f>
        <v>22.799999999999997</v>
      </c>
      <c r="F51" s="151">
        <v>6.5</v>
      </c>
      <c r="G51" s="151">
        <v>5.7</v>
      </c>
      <c r="H51" s="151">
        <v>5.7</v>
      </c>
      <c r="I51" s="151">
        <v>4.9</v>
      </c>
    </row>
    <row r="52" spans="1:9" ht="37.5" customHeight="1">
      <c r="A52" s="95" t="s">
        <v>240</v>
      </c>
      <c r="B52" s="96" t="s">
        <v>190</v>
      </c>
      <c r="C52" s="97"/>
      <c r="D52" s="151">
        <v>126.75</v>
      </c>
      <c r="E52" s="151">
        <f aca="true" t="shared" si="3" ref="E52:E63">F52+G52+H52+I52</f>
        <v>26</v>
      </c>
      <c r="F52" s="151">
        <v>6.5</v>
      </c>
      <c r="G52" s="151">
        <v>6.5</v>
      </c>
      <c r="H52" s="151">
        <v>6.5</v>
      </c>
      <c r="I52" s="151">
        <v>6.5</v>
      </c>
    </row>
    <row r="53" spans="1:9" ht="39" customHeight="1">
      <c r="A53" s="95" t="s">
        <v>219</v>
      </c>
      <c r="B53" s="96" t="s">
        <v>191</v>
      </c>
      <c r="C53" s="97"/>
      <c r="D53" s="151">
        <v>3.7</v>
      </c>
      <c r="E53" s="151">
        <f t="shared" si="3"/>
        <v>5</v>
      </c>
      <c r="F53" s="151">
        <v>5</v>
      </c>
      <c r="G53" s="150"/>
      <c r="H53" s="150"/>
      <c r="I53" s="150"/>
    </row>
    <row r="54" spans="1:9" ht="30.75" customHeight="1">
      <c r="A54" s="95" t="s">
        <v>213</v>
      </c>
      <c r="B54" s="96" t="s">
        <v>192</v>
      </c>
      <c r="C54" s="97"/>
      <c r="D54" s="151">
        <v>14</v>
      </c>
      <c r="E54" s="151">
        <f t="shared" si="3"/>
        <v>25.6</v>
      </c>
      <c r="F54" s="151">
        <v>6.4</v>
      </c>
      <c r="G54" s="151">
        <v>6.4</v>
      </c>
      <c r="H54" s="151">
        <v>6.4</v>
      </c>
      <c r="I54" s="151">
        <v>6.4</v>
      </c>
    </row>
    <row r="55" spans="1:9" ht="42.75" customHeight="1">
      <c r="A55" s="95" t="s">
        <v>303</v>
      </c>
      <c r="B55" s="96" t="s">
        <v>193</v>
      </c>
      <c r="C55" s="97"/>
      <c r="D55" s="151">
        <v>9.63</v>
      </c>
      <c r="E55" s="151">
        <f t="shared" si="3"/>
        <v>12</v>
      </c>
      <c r="F55" s="151">
        <v>4.5</v>
      </c>
      <c r="G55" s="151">
        <v>2.5</v>
      </c>
      <c r="H55" s="151">
        <v>2.5</v>
      </c>
      <c r="I55" s="151">
        <v>2.5</v>
      </c>
    </row>
    <row r="56" spans="1:9" ht="42" customHeight="1">
      <c r="A56" s="95" t="s">
        <v>214</v>
      </c>
      <c r="B56" s="96" t="s">
        <v>194</v>
      </c>
      <c r="C56" s="97"/>
      <c r="D56" s="151">
        <v>90</v>
      </c>
      <c r="E56" s="151">
        <f t="shared" si="3"/>
        <v>104</v>
      </c>
      <c r="F56" s="151">
        <v>35.5</v>
      </c>
      <c r="G56" s="151">
        <v>45.5</v>
      </c>
      <c r="H56" s="151">
        <v>8.6</v>
      </c>
      <c r="I56" s="151">
        <v>14.4</v>
      </c>
    </row>
    <row r="57" spans="1:9" ht="30.75" customHeight="1">
      <c r="A57" s="95" t="s">
        <v>215</v>
      </c>
      <c r="B57" s="96" t="s">
        <v>195</v>
      </c>
      <c r="C57" s="97"/>
      <c r="D57" s="151">
        <v>3</v>
      </c>
      <c r="E57" s="151">
        <f t="shared" si="3"/>
        <v>0</v>
      </c>
      <c r="F57" s="151"/>
      <c r="G57" s="151"/>
      <c r="H57" s="150"/>
      <c r="I57" s="150"/>
    </row>
    <row r="58" spans="1:9" ht="19.5" customHeight="1">
      <c r="A58" s="95" t="s">
        <v>216</v>
      </c>
      <c r="B58" s="96" t="s">
        <v>267</v>
      </c>
      <c r="C58" s="97"/>
      <c r="D58" s="151">
        <v>3</v>
      </c>
      <c r="E58" s="151">
        <f t="shared" si="3"/>
        <v>1.2</v>
      </c>
      <c r="F58" s="151">
        <v>0.6</v>
      </c>
      <c r="G58" s="151">
        <v>0.6</v>
      </c>
      <c r="H58" s="150"/>
      <c r="I58" s="150"/>
    </row>
    <row r="59" spans="1:9" ht="30.75" customHeight="1">
      <c r="A59" s="95" t="s">
        <v>274</v>
      </c>
      <c r="B59" s="96" t="s">
        <v>268</v>
      </c>
      <c r="C59" s="97"/>
      <c r="D59" s="151">
        <v>53.03</v>
      </c>
      <c r="E59" s="151">
        <f t="shared" si="3"/>
        <v>48</v>
      </c>
      <c r="F59" s="151">
        <v>12</v>
      </c>
      <c r="G59" s="151">
        <v>12</v>
      </c>
      <c r="H59" s="151">
        <v>12</v>
      </c>
      <c r="I59" s="151">
        <v>12</v>
      </c>
    </row>
    <row r="60" spans="1:9" ht="22.5" customHeight="1">
      <c r="A60" s="95" t="s">
        <v>217</v>
      </c>
      <c r="B60" s="96" t="s">
        <v>269</v>
      </c>
      <c r="C60" s="97"/>
      <c r="D60" s="151">
        <v>5</v>
      </c>
      <c r="E60" s="151">
        <f t="shared" si="3"/>
        <v>7</v>
      </c>
      <c r="F60" s="151">
        <v>2.5</v>
      </c>
      <c r="G60" s="151">
        <v>2</v>
      </c>
      <c r="H60" s="151">
        <v>1</v>
      </c>
      <c r="I60" s="151">
        <v>1.5</v>
      </c>
    </row>
    <row r="61" spans="1:9" ht="44.25" customHeight="1">
      <c r="A61" s="95" t="s">
        <v>293</v>
      </c>
      <c r="B61" s="96" t="s">
        <v>270</v>
      </c>
      <c r="C61" s="97"/>
      <c r="D61" s="151">
        <v>85</v>
      </c>
      <c r="E61" s="151">
        <f t="shared" si="3"/>
        <v>67</v>
      </c>
      <c r="F61" s="151">
        <v>15</v>
      </c>
      <c r="G61" s="151">
        <v>23</v>
      </c>
      <c r="H61" s="151">
        <v>20</v>
      </c>
      <c r="I61" s="151">
        <v>9</v>
      </c>
    </row>
    <row r="62" spans="1:9" ht="44.25" customHeight="1">
      <c r="A62" s="95" t="s">
        <v>305</v>
      </c>
      <c r="B62" s="96" t="s">
        <v>271</v>
      </c>
      <c r="C62" s="97"/>
      <c r="D62" s="151">
        <v>0</v>
      </c>
      <c r="E62" s="151">
        <f t="shared" si="3"/>
        <v>18</v>
      </c>
      <c r="F62" s="151">
        <v>8</v>
      </c>
      <c r="G62" s="151">
        <v>6</v>
      </c>
      <c r="H62" s="151">
        <v>2</v>
      </c>
      <c r="I62" s="151">
        <v>2</v>
      </c>
    </row>
    <row r="63" spans="1:9" ht="40.5" customHeight="1">
      <c r="A63" s="95" t="s">
        <v>294</v>
      </c>
      <c r="B63" s="96" t="s">
        <v>306</v>
      </c>
      <c r="C63" s="97"/>
      <c r="D63" s="151">
        <v>64</v>
      </c>
      <c r="E63" s="151">
        <f t="shared" si="3"/>
        <v>61.599999999999994</v>
      </c>
      <c r="F63" s="152">
        <v>15</v>
      </c>
      <c r="G63" s="152">
        <v>30</v>
      </c>
      <c r="H63" s="152">
        <v>12.3</v>
      </c>
      <c r="I63" s="152">
        <v>4.3</v>
      </c>
    </row>
    <row r="64" spans="1:9" ht="13.5" customHeight="1">
      <c r="A64" s="95" t="s">
        <v>45</v>
      </c>
      <c r="B64" s="96">
        <v>1060</v>
      </c>
      <c r="C64" s="97"/>
      <c r="D64" s="89"/>
      <c r="E64" s="89"/>
      <c r="F64" s="89"/>
      <c r="G64" s="89"/>
      <c r="H64" s="89"/>
      <c r="I64" s="89"/>
    </row>
    <row r="65" spans="1:9" ht="13.5" customHeight="1">
      <c r="A65" s="95" t="s">
        <v>46</v>
      </c>
      <c r="B65" s="96">
        <v>1061</v>
      </c>
      <c r="C65" s="97"/>
      <c r="D65" s="89"/>
      <c r="E65" s="89"/>
      <c r="F65" s="89"/>
      <c r="G65" s="89"/>
      <c r="H65" s="89"/>
      <c r="I65" s="89"/>
    </row>
    <row r="66" spans="1:9" ht="25.5">
      <c r="A66" s="95" t="s">
        <v>47</v>
      </c>
      <c r="B66" s="96">
        <v>1062</v>
      </c>
      <c r="C66" s="97"/>
      <c r="D66" s="89"/>
      <c r="E66" s="89"/>
      <c r="F66" s="89"/>
      <c r="G66" s="89"/>
      <c r="H66" s="89"/>
      <c r="I66" s="89"/>
    </row>
    <row r="67" spans="1:9" ht="12.75" customHeight="1">
      <c r="A67" s="95" t="s">
        <v>30</v>
      </c>
      <c r="B67" s="96">
        <v>1063</v>
      </c>
      <c r="C67" s="97"/>
      <c r="D67" s="89"/>
      <c r="E67" s="89"/>
      <c r="F67" s="89"/>
      <c r="G67" s="89"/>
      <c r="H67" s="89"/>
      <c r="I67" s="89"/>
    </row>
    <row r="68" spans="1:9" ht="13.5" customHeight="1">
      <c r="A68" s="95" t="s">
        <v>31</v>
      </c>
      <c r="B68" s="96">
        <v>1064</v>
      </c>
      <c r="C68" s="97"/>
      <c r="D68" s="89"/>
      <c r="E68" s="89"/>
      <c r="F68" s="89"/>
      <c r="G68" s="89"/>
      <c r="H68" s="89"/>
      <c r="I68" s="89"/>
    </row>
    <row r="69" spans="1:9" ht="25.5">
      <c r="A69" s="95" t="s">
        <v>48</v>
      </c>
      <c r="B69" s="96">
        <v>1065</v>
      </c>
      <c r="C69" s="97"/>
      <c r="D69" s="89"/>
      <c r="E69" s="89"/>
      <c r="F69" s="89"/>
      <c r="G69" s="89"/>
      <c r="H69" s="89"/>
      <c r="I69" s="89"/>
    </row>
    <row r="70" spans="1:9" ht="13.5" customHeight="1">
      <c r="A70" s="95" t="s">
        <v>49</v>
      </c>
      <c r="B70" s="96">
        <v>1066</v>
      </c>
      <c r="C70" s="97"/>
      <c r="D70" s="89"/>
      <c r="E70" s="89"/>
      <c r="F70" s="89"/>
      <c r="G70" s="89"/>
      <c r="H70" s="89"/>
      <c r="I70" s="89"/>
    </row>
    <row r="71" spans="1:9" ht="29.25" customHeight="1">
      <c r="A71" s="95" t="s">
        <v>50</v>
      </c>
      <c r="B71" s="96">
        <v>1067</v>
      </c>
      <c r="C71" s="97"/>
      <c r="D71" s="89"/>
      <c r="E71" s="89"/>
      <c r="F71" s="89"/>
      <c r="G71" s="89"/>
      <c r="H71" s="89"/>
      <c r="I71" s="89"/>
    </row>
    <row r="72" spans="1:9" ht="25.5">
      <c r="A72" s="95" t="s">
        <v>143</v>
      </c>
      <c r="B72" s="96">
        <v>1070</v>
      </c>
      <c r="C72" s="97"/>
      <c r="D72" s="89"/>
      <c r="E72" s="89"/>
      <c r="F72" s="89"/>
      <c r="G72" s="89"/>
      <c r="H72" s="89"/>
      <c r="I72" s="89"/>
    </row>
    <row r="73" spans="1:9" ht="25.5">
      <c r="A73" s="102" t="s">
        <v>51</v>
      </c>
      <c r="B73" s="96">
        <v>1080</v>
      </c>
      <c r="C73" s="97"/>
      <c r="D73" s="89"/>
      <c r="E73" s="89"/>
      <c r="F73" s="89"/>
      <c r="G73" s="89"/>
      <c r="H73" s="89"/>
      <c r="I73" s="89"/>
    </row>
    <row r="74" spans="1:9" ht="27" customHeight="1">
      <c r="A74" s="95" t="s">
        <v>52</v>
      </c>
      <c r="B74" s="99">
        <v>1100</v>
      </c>
      <c r="C74" s="100"/>
      <c r="D74" s="88"/>
      <c r="E74" s="88"/>
      <c r="F74" s="88"/>
      <c r="G74" s="88"/>
      <c r="H74" s="88"/>
      <c r="I74" s="88"/>
    </row>
    <row r="75" spans="1:9" ht="25.5">
      <c r="A75" s="95" t="s">
        <v>53</v>
      </c>
      <c r="B75" s="96">
        <v>1110</v>
      </c>
      <c r="C75" s="97"/>
      <c r="D75" s="89"/>
      <c r="E75" s="89"/>
      <c r="F75" s="89"/>
      <c r="G75" s="89"/>
      <c r="H75" s="89"/>
      <c r="I75" s="89"/>
    </row>
    <row r="76" spans="1:9" ht="25.5">
      <c r="A76" s="95" t="s">
        <v>54</v>
      </c>
      <c r="B76" s="96">
        <v>1120</v>
      </c>
      <c r="C76" s="97"/>
      <c r="D76" s="89"/>
      <c r="E76" s="89"/>
      <c r="F76" s="89"/>
      <c r="G76" s="89"/>
      <c r="H76" s="89"/>
      <c r="I76" s="89"/>
    </row>
    <row r="77" spans="1:9" ht="25.5">
      <c r="A77" s="95" t="s">
        <v>55</v>
      </c>
      <c r="B77" s="96">
        <v>1130</v>
      </c>
      <c r="C77" s="97"/>
      <c r="D77" s="89"/>
      <c r="E77" s="89"/>
      <c r="F77" s="89"/>
      <c r="G77" s="89"/>
      <c r="H77" s="89"/>
      <c r="I77" s="89"/>
    </row>
    <row r="78" spans="1:9" ht="25.5">
      <c r="A78" s="95" t="s">
        <v>56</v>
      </c>
      <c r="B78" s="96">
        <v>1140</v>
      </c>
      <c r="C78" s="97"/>
      <c r="D78" s="89"/>
      <c r="E78" s="89"/>
      <c r="F78" s="89"/>
      <c r="G78" s="89"/>
      <c r="H78" s="89"/>
      <c r="I78" s="89"/>
    </row>
    <row r="79" spans="1:9" ht="15">
      <c r="A79" s="95" t="s">
        <v>176</v>
      </c>
      <c r="B79" s="96">
        <v>1150</v>
      </c>
      <c r="C79" s="97"/>
      <c r="D79" s="88">
        <f>D81+D82+D83+D84+D86+D87+D85</f>
        <v>77965.76</v>
      </c>
      <c r="E79" s="88">
        <f>E81+E82+E83+E84+E86+E87+E85+E80</f>
        <v>55865.53</v>
      </c>
      <c r="F79" s="88">
        <f>F81+F82+F83+F84+F86+F87+F85+F80</f>
        <v>21318.190000000002</v>
      </c>
      <c r="G79" s="88">
        <f>G81+G82+G83+G84+G86+G87+G85+G80</f>
        <v>13483.84</v>
      </c>
      <c r="H79" s="88">
        <f>H81+H82+H83+H84+H86+H87+H85+H80</f>
        <v>10175.21</v>
      </c>
      <c r="I79" s="88">
        <f>I81+I82+I83+I84+I86+I87+I85+I80</f>
        <v>10888.29</v>
      </c>
    </row>
    <row r="80" spans="1:9" ht="33" customHeight="1">
      <c r="A80" s="126" t="s">
        <v>315</v>
      </c>
      <c r="B80" s="96" t="s">
        <v>247</v>
      </c>
      <c r="C80" s="97"/>
      <c r="D80" s="88"/>
      <c r="E80" s="89">
        <f>F80+G80+H80+I80</f>
        <v>7294.1</v>
      </c>
      <c r="F80" s="89">
        <v>7294.1</v>
      </c>
      <c r="G80" s="89">
        <v>0</v>
      </c>
      <c r="H80" s="89">
        <v>0</v>
      </c>
      <c r="I80" s="89">
        <v>0</v>
      </c>
    </row>
    <row r="81" spans="1:9" ht="89.25">
      <c r="A81" s="95" t="s">
        <v>309</v>
      </c>
      <c r="B81" s="96" t="s">
        <v>250</v>
      </c>
      <c r="C81" s="97"/>
      <c r="D81" s="89">
        <v>65203.21</v>
      </c>
      <c r="E81" s="89">
        <f>F81+G81+H81+I81</f>
        <v>34158.12</v>
      </c>
      <c r="F81" s="89">
        <v>9289.12</v>
      </c>
      <c r="G81" s="89">
        <v>9385.07</v>
      </c>
      <c r="H81" s="89">
        <v>7840.44</v>
      </c>
      <c r="I81" s="89">
        <v>7643.49</v>
      </c>
    </row>
    <row r="82" spans="1:9" ht="25.5">
      <c r="A82" s="95" t="s">
        <v>310</v>
      </c>
      <c r="B82" s="96" t="s">
        <v>249</v>
      </c>
      <c r="C82" s="97"/>
      <c r="D82" s="89">
        <v>1200</v>
      </c>
      <c r="E82" s="89">
        <f aca="true" t="shared" si="4" ref="E82:E87">F82+G82+H82+I82</f>
        <v>1300</v>
      </c>
      <c r="F82" s="89">
        <v>300</v>
      </c>
      <c r="G82" s="89">
        <v>300</v>
      </c>
      <c r="H82" s="89">
        <v>350</v>
      </c>
      <c r="I82" s="89">
        <v>350</v>
      </c>
    </row>
    <row r="83" spans="1:9" ht="31.5" customHeight="1">
      <c r="A83" s="126" t="s">
        <v>229</v>
      </c>
      <c r="B83" s="96" t="s">
        <v>251</v>
      </c>
      <c r="C83" s="97"/>
      <c r="D83" s="89">
        <v>43</v>
      </c>
      <c r="E83" s="89">
        <f t="shared" si="4"/>
        <v>55</v>
      </c>
      <c r="F83" s="89"/>
      <c r="G83" s="89">
        <v>55</v>
      </c>
      <c r="H83" s="89"/>
      <c r="I83" s="89"/>
    </row>
    <row r="84" spans="1:9" ht="43.5" customHeight="1">
      <c r="A84" s="126" t="s">
        <v>237</v>
      </c>
      <c r="B84" s="96" t="s">
        <v>252</v>
      </c>
      <c r="C84" s="97"/>
      <c r="D84" s="89">
        <v>9900</v>
      </c>
      <c r="E84" s="89">
        <f t="shared" si="4"/>
        <v>11500</v>
      </c>
      <c r="F84" s="89">
        <v>4050</v>
      </c>
      <c r="G84" s="89">
        <v>3360</v>
      </c>
      <c r="H84" s="89">
        <v>1590</v>
      </c>
      <c r="I84" s="89">
        <v>2500</v>
      </c>
    </row>
    <row r="85" spans="1:9" ht="28.5" customHeight="1">
      <c r="A85" s="126" t="s">
        <v>291</v>
      </c>
      <c r="B85" s="96" t="s">
        <v>248</v>
      </c>
      <c r="C85" s="97"/>
      <c r="D85" s="89">
        <v>16</v>
      </c>
      <c r="E85" s="89">
        <f t="shared" si="4"/>
        <v>32</v>
      </c>
      <c r="F85" s="89">
        <v>8</v>
      </c>
      <c r="G85" s="89">
        <v>8</v>
      </c>
      <c r="H85" s="89">
        <v>8</v>
      </c>
      <c r="I85" s="89">
        <v>8</v>
      </c>
    </row>
    <row r="86" spans="1:9" ht="65.25" customHeight="1">
      <c r="A86" s="126" t="s">
        <v>241</v>
      </c>
      <c r="B86" s="96" t="s">
        <v>292</v>
      </c>
      <c r="C86" s="97"/>
      <c r="D86" s="89">
        <v>1520.84</v>
      </c>
      <c r="E86" s="89">
        <f>F86+G86+H86+I86</f>
        <v>1443.6</v>
      </c>
      <c r="F86" s="148">
        <v>356.3</v>
      </c>
      <c r="G86" s="148">
        <v>355.1</v>
      </c>
      <c r="H86" s="148">
        <v>366.1</v>
      </c>
      <c r="I86" s="148">
        <v>366.1</v>
      </c>
    </row>
    <row r="87" spans="1:9" ht="89.25" customHeight="1">
      <c r="A87" s="126" t="s">
        <v>289</v>
      </c>
      <c r="B87" s="96" t="s">
        <v>316</v>
      </c>
      <c r="C87" s="97"/>
      <c r="D87" s="89">
        <v>82.71</v>
      </c>
      <c r="E87" s="89">
        <f t="shared" si="4"/>
        <v>82.71000000000001</v>
      </c>
      <c r="F87" s="148">
        <v>20.67</v>
      </c>
      <c r="G87" s="148">
        <v>20.67</v>
      </c>
      <c r="H87" s="148">
        <v>20.67</v>
      </c>
      <c r="I87" s="148">
        <v>20.7</v>
      </c>
    </row>
    <row r="88" spans="1:9" ht="15">
      <c r="A88" s="95" t="s">
        <v>20</v>
      </c>
      <c r="B88" s="96">
        <v>1160</v>
      </c>
      <c r="C88" s="97"/>
      <c r="D88" s="88">
        <f>D105+D89+D90+D91+D92+D93+D94+D95+D96+D97+D107</f>
        <v>69369.84</v>
      </c>
      <c r="E88" s="88">
        <f>E89+E90+E91+E92+E93+E94+E95+E96+E97+E105+E106+E107</f>
        <v>87736.4</v>
      </c>
      <c r="F88" s="88">
        <f>F105+F89+F90+F91+F92+F93+F94+F95+F96+F97+F107</f>
        <v>18998.75</v>
      </c>
      <c r="G88" s="88">
        <f>G105+G89+G90+G91+G92+G93+G94+G95+G96+G97+G107</f>
        <v>20036.15</v>
      </c>
      <c r="H88" s="88">
        <f>H105+H89+H90+H91+H92+H93+H94+H95+H96+H97+H107</f>
        <v>16826.82</v>
      </c>
      <c r="I88" s="88">
        <f>I105+I89+I90+I91+I92+I93+I94+I95+I96+I97+I107</f>
        <v>31874.68</v>
      </c>
    </row>
    <row r="89" spans="1:9" ht="25.5">
      <c r="A89" s="95" t="s">
        <v>228</v>
      </c>
      <c r="B89" s="96" t="s">
        <v>253</v>
      </c>
      <c r="C89" s="97"/>
      <c r="D89" s="89">
        <v>1200</v>
      </c>
      <c r="E89" s="89">
        <f>F89+G89+H89+I89</f>
        <v>1300</v>
      </c>
      <c r="F89" s="89">
        <v>300</v>
      </c>
      <c r="G89" s="89">
        <v>300</v>
      </c>
      <c r="H89" s="89">
        <v>350</v>
      </c>
      <c r="I89" s="89">
        <v>350</v>
      </c>
    </row>
    <row r="90" spans="1:9" ht="38.25">
      <c r="A90" s="126" t="s">
        <v>230</v>
      </c>
      <c r="B90" s="96" t="s">
        <v>259</v>
      </c>
      <c r="C90" s="97"/>
      <c r="D90" s="89">
        <v>43</v>
      </c>
      <c r="E90" s="89">
        <f>F90+G90+H90+I90</f>
        <v>55</v>
      </c>
      <c r="F90" s="89"/>
      <c r="G90" s="89">
        <v>55</v>
      </c>
      <c r="H90" s="89"/>
      <c r="I90" s="89"/>
    </row>
    <row r="91" spans="1:9" ht="15">
      <c r="A91" s="95" t="s">
        <v>30</v>
      </c>
      <c r="B91" s="96" t="s">
        <v>254</v>
      </c>
      <c r="C91" s="97"/>
      <c r="D91" s="89">
        <v>36591.19</v>
      </c>
      <c r="E91" s="89">
        <f aca="true" t="shared" si="5" ref="E91:E96">F91+G91+H91+I91</f>
        <v>45295.5</v>
      </c>
      <c r="F91" s="89">
        <v>8990</v>
      </c>
      <c r="G91" s="89">
        <v>10020</v>
      </c>
      <c r="H91" s="89">
        <v>10025.5</v>
      </c>
      <c r="I91" s="89">
        <f>8860+7400</f>
        <v>16260</v>
      </c>
    </row>
    <row r="92" spans="1:9" ht="15">
      <c r="A92" s="95" t="s">
        <v>31</v>
      </c>
      <c r="B92" s="96" t="s">
        <v>260</v>
      </c>
      <c r="C92" s="97"/>
      <c r="D92" s="89">
        <v>8020</v>
      </c>
      <c r="E92" s="89">
        <f>ROUNDDOWN((F92+G92+H92+I92),2)</f>
        <v>9763.61</v>
      </c>
      <c r="F92" s="89">
        <v>1940.1</v>
      </c>
      <c r="G92" s="89">
        <v>2153.75</v>
      </c>
      <c r="H92" s="89">
        <v>2154.94</v>
      </c>
      <c r="I92" s="89">
        <f>1914.82+1600</f>
        <v>3514.8199999999997</v>
      </c>
    </row>
    <row r="93" spans="1:9" ht="25.5">
      <c r="A93" s="95" t="s">
        <v>231</v>
      </c>
      <c r="B93" s="96" t="s">
        <v>256</v>
      </c>
      <c r="C93" s="97"/>
      <c r="D93" s="89">
        <v>5018</v>
      </c>
      <c r="E93" s="89">
        <f t="shared" si="5"/>
        <v>10555</v>
      </c>
      <c r="F93" s="89">
        <v>1400</v>
      </c>
      <c r="G93" s="89">
        <v>2000</v>
      </c>
      <c r="H93" s="89">
        <v>855</v>
      </c>
      <c r="I93" s="89">
        <f>1200+5100</f>
        <v>6300</v>
      </c>
    </row>
    <row r="94" spans="1:9" ht="15">
      <c r="A94" s="95" t="s">
        <v>232</v>
      </c>
      <c r="B94" s="96" t="s">
        <v>257</v>
      </c>
      <c r="C94" s="97"/>
      <c r="D94" s="89">
        <v>1939</v>
      </c>
      <c r="E94" s="89">
        <f t="shared" si="5"/>
        <v>1723.98</v>
      </c>
      <c r="F94" s="89">
        <v>446</v>
      </c>
      <c r="G94" s="89">
        <v>550</v>
      </c>
      <c r="H94" s="89">
        <v>541.98</v>
      </c>
      <c r="I94" s="89">
        <f>646-450-10</f>
        <v>186</v>
      </c>
    </row>
    <row r="95" spans="1:9" ht="25.5">
      <c r="A95" s="95" t="s">
        <v>233</v>
      </c>
      <c r="B95" s="96" t="s">
        <v>261</v>
      </c>
      <c r="C95" s="97"/>
      <c r="D95" s="89">
        <v>3999</v>
      </c>
      <c r="E95" s="89">
        <f t="shared" si="5"/>
        <v>5068.3</v>
      </c>
      <c r="F95" s="89">
        <v>1380</v>
      </c>
      <c r="G95" s="89">
        <v>964.3</v>
      </c>
      <c r="H95" s="89">
        <v>824</v>
      </c>
      <c r="I95" s="89">
        <f>1450+450</f>
        <v>1900</v>
      </c>
    </row>
    <row r="96" spans="1:9" ht="15">
      <c r="A96" s="95" t="s">
        <v>234</v>
      </c>
      <c r="B96" s="96" t="s">
        <v>255</v>
      </c>
      <c r="C96" s="97"/>
      <c r="D96" s="89">
        <v>636.35</v>
      </c>
      <c r="E96" s="89">
        <f t="shared" si="5"/>
        <v>526</v>
      </c>
      <c r="F96" s="89">
        <v>129</v>
      </c>
      <c r="G96" s="89">
        <v>129</v>
      </c>
      <c r="H96" s="89">
        <v>129</v>
      </c>
      <c r="I96" s="89">
        <f>129+10</f>
        <v>139</v>
      </c>
    </row>
    <row r="97" spans="1:9" ht="25.5">
      <c r="A97" s="95" t="s">
        <v>236</v>
      </c>
      <c r="B97" s="96" t="s">
        <v>258</v>
      </c>
      <c r="C97" s="97"/>
      <c r="D97" s="89">
        <f>D98+D99+D100+D101+D102+D104</f>
        <v>1441.3</v>
      </c>
      <c r="E97" s="89">
        <f>F97+G97+H97+I97</f>
        <v>1139.86</v>
      </c>
      <c r="F97" s="89">
        <f>F98+F99+F100+F101+F102+F104+F103</f>
        <v>270</v>
      </c>
      <c r="G97" s="89">
        <f>G98+G99+G100+G101+G102+G104+G103</f>
        <v>388.4</v>
      </c>
      <c r="H97" s="89">
        <f>H98+H99+H100+H101+H102+H104+H103</f>
        <v>246.5</v>
      </c>
      <c r="I97" s="89">
        <f>I98+I99+I100+I101+I102+I104+I103</f>
        <v>234.96</v>
      </c>
    </row>
    <row r="98" spans="1:9" ht="15">
      <c r="A98" s="95" t="s">
        <v>280</v>
      </c>
      <c r="B98" s="96"/>
      <c r="C98" s="97"/>
      <c r="D98" s="89">
        <v>15</v>
      </c>
      <c r="E98" s="89">
        <f aca="true" t="shared" si="6" ref="E98:E104">F98+G98+H98+I98</f>
        <v>0</v>
      </c>
      <c r="F98" s="89">
        <v>0</v>
      </c>
      <c r="G98" s="89">
        <v>0</v>
      </c>
      <c r="H98" s="89">
        <v>0</v>
      </c>
      <c r="I98" s="89">
        <v>0</v>
      </c>
    </row>
    <row r="99" spans="1:9" ht="25.5">
      <c r="A99" s="95" t="s">
        <v>281</v>
      </c>
      <c r="B99" s="96"/>
      <c r="C99" s="97"/>
      <c r="D99" s="89">
        <v>340</v>
      </c>
      <c r="E99" s="89">
        <f t="shared" si="6"/>
        <v>45</v>
      </c>
      <c r="F99" s="89">
        <v>0</v>
      </c>
      <c r="G99" s="89">
        <v>22.5</v>
      </c>
      <c r="H99" s="89">
        <v>22.5</v>
      </c>
      <c r="I99" s="89">
        <v>0</v>
      </c>
    </row>
    <row r="100" spans="1:9" ht="15">
      <c r="A100" s="95" t="s">
        <v>282</v>
      </c>
      <c r="B100" s="96"/>
      <c r="C100" s="97"/>
      <c r="D100" s="89">
        <v>10</v>
      </c>
      <c r="E100" s="89">
        <f t="shared" si="6"/>
        <v>6</v>
      </c>
      <c r="F100" s="89">
        <v>1.5</v>
      </c>
      <c r="G100" s="89">
        <v>1.5</v>
      </c>
      <c r="H100" s="89">
        <v>1.5</v>
      </c>
      <c r="I100" s="89">
        <v>1.5</v>
      </c>
    </row>
    <row r="101" spans="1:9" ht="15">
      <c r="A101" s="95" t="s">
        <v>283</v>
      </c>
      <c r="B101" s="96"/>
      <c r="C101" s="97"/>
      <c r="D101" s="89">
        <v>20</v>
      </c>
      <c r="E101" s="89">
        <f t="shared" si="6"/>
        <v>8</v>
      </c>
      <c r="F101" s="89">
        <v>2</v>
      </c>
      <c r="G101" s="89">
        <v>2</v>
      </c>
      <c r="H101" s="89">
        <v>2</v>
      </c>
      <c r="I101" s="89">
        <v>2</v>
      </c>
    </row>
    <row r="102" spans="1:9" ht="25.5">
      <c r="A102" s="95" t="s">
        <v>304</v>
      </c>
      <c r="B102" s="96"/>
      <c r="C102" s="97"/>
      <c r="D102" s="89">
        <v>70</v>
      </c>
      <c r="E102" s="89">
        <f t="shared" si="6"/>
        <v>167.9</v>
      </c>
      <c r="F102" s="89">
        <v>42</v>
      </c>
      <c r="G102" s="89">
        <v>125.9</v>
      </c>
      <c r="H102" s="89"/>
      <c r="I102" s="89"/>
    </row>
    <row r="103" spans="1:9" ht="25.5">
      <c r="A103" s="95" t="s">
        <v>305</v>
      </c>
      <c r="B103" s="96"/>
      <c r="C103" s="97"/>
      <c r="D103" s="89">
        <v>0</v>
      </c>
      <c r="E103" s="89">
        <f t="shared" si="6"/>
        <v>54.5</v>
      </c>
      <c r="F103" s="89">
        <v>25</v>
      </c>
      <c r="G103" s="89">
        <v>18</v>
      </c>
      <c r="H103" s="89">
        <v>6.5</v>
      </c>
      <c r="I103" s="89">
        <v>5</v>
      </c>
    </row>
    <row r="104" spans="1:9" ht="25.5">
      <c r="A104" s="95" t="s">
        <v>290</v>
      </c>
      <c r="B104" s="96"/>
      <c r="C104" s="97"/>
      <c r="D104" s="89">
        <v>986.3</v>
      </c>
      <c r="E104" s="89">
        <f t="shared" si="6"/>
        <v>858.46</v>
      </c>
      <c r="F104" s="89">
        <v>199.5</v>
      </c>
      <c r="G104" s="89">
        <v>218.5</v>
      </c>
      <c r="H104" s="89">
        <v>214</v>
      </c>
      <c r="I104" s="89">
        <v>226.46</v>
      </c>
    </row>
    <row r="105" spans="1:9" ht="25.5">
      <c r="A105" s="95" t="s">
        <v>235</v>
      </c>
      <c r="B105" s="96" t="s">
        <v>262</v>
      </c>
      <c r="C105" s="97"/>
      <c r="D105" s="89">
        <v>582</v>
      </c>
      <c r="E105" s="89">
        <f>F105+G105+H105+I105</f>
        <v>809.15</v>
      </c>
      <c r="F105" s="89">
        <v>93.65</v>
      </c>
      <c r="G105" s="89">
        <v>115.7</v>
      </c>
      <c r="H105" s="89">
        <v>109.9</v>
      </c>
      <c r="I105" s="89">
        <f>89.9+400</f>
        <v>489.9</v>
      </c>
    </row>
    <row r="106" spans="1:9" ht="25.5">
      <c r="A106" s="126" t="s">
        <v>238</v>
      </c>
      <c r="B106" s="96" t="s">
        <v>263</v>
      </c>
      <c r="C106" s="97"/>
      <c r="D106" s="89"/>
      <c r="E106" s="89"/>
      <c r="F106" s="89"/>
      <c r="G106" s="89"/>
      <c r="H106" s="89"/>
      <c r="I106" s="89"/>
    </row>
    <row r="107" spans="1:9" ht="25.5">
      <c r="A107" s="126" t="s">
        <v>245</v>
      </c>
      <c r="B107" s="96" t="s">
        <v>264</v>
      </c>
      <c r="C107" s="97"/>
      <c r="D107" s="148">
        <f>D108+D109+D110+D111+D112+D113+D114+D117</f>
        <v>9900</v>
      </c>
      <c r="E107" s="153">
        <f>F107+G107+H107+I107</f>
        <v>11500</v>
      </c>
      <c r="F107" s="148">
        <f>F108+F109+F110+F111+F112+F113+F114+F117+F115+F116</f>
        <v>4050</v>
      </c>
      <c r="G107" s="148">
        <f>G108+G109+G110+G111+G112+G113+G114+G117+G115+G116</f>
        <v>3360</v>
      </c>
      <c r="H107" s="148">
        <f>H108+H109+H110+H111+H112+H113+H114+H117+H115+H116</f>
        <v>1590</v>
      </c>
      <c r="I107" s="148">
        <f>I108+I109+I110+I111+I112+I113+I114+I117+I115+I116</f>
        <v>2500</v>
      </c>
    </row>
    <row r="108" spans="1:9" ht="27" customHeight="1">
      <c r="A108" s="126" t="s">
        <v>221</v>
      </c>
      <c r="B108" s="96"/>
      <c r="C108" s="97"/>
      <c r="D108" s="89">
        <v>600</v>
      </c>
      <c r="E108" s="153">
        <f aca="true" t="shared" si="7" ref="E108:E113">F108+G108+H108+I108</f>
        <v>0</v>
      </c>
      <c r="F108" s="148"/>
      <c r="G108" s="148"/>
      <c r="H108" s="148"/>
      <c r="I108" s="148"/>
    </row>
    <row r="109" spans="1:9" ht="25.5">
      <c r="A109" s="126" t="s">
        <v>222</v>
      </c>
      <c r="B109" s="96"/>
      <c r="C109" s="97"/>
      <c r="D109" s="89">
        <v>700</v>
      </c>
      <c r="E109" s="153">
        <f t="shared" si="7"/>
        <v>750</v>
      </c>
      <c r="F109" s="148"/>
      <c r="G109" s="148">
        <v>750</v>
      </c>
      <c r="H109" s="148"/>
      <c r="I109" s="148"/>
    </row>
    <row r="110" spans="1:9" ht="15">
      <c r="A110" s="126" t="s">
        <v>223</v>
      </c>
      <c r="B110" s="96"/>
      <c r="C110" s="97"/>
      <c r="D110" s="89">
        <v>300</v>
      </c>
      <c r="E110" s="153">
        <f t="shared" si="7"/>
        <v>350</v>
      </c>
      <c r="F110" s="148">
        <v>350</v>
      </c>
      <c r="G110" s="148"/>
      <c r="H110" s="148"/>
      <c r="I110" s="148"/>
    </row>
    <row r="111" spans="1:9" ht="38.25">
      <c r="A111" s="126" t="s">
        <v>224</v>
      </c>
      <c r="B111" s="96"/>
      <c r="C111" s="97"/>
      <c r="D111" s="89">
        <v>2000</v>
      </c>
      <c r="E111" s="153">
        <f t="shared" si="7"/>
        <v>2400</v>
      </c>
      <c r="F111" s="148"/>
      <c r="G111" s="148">
        <v>2400</v>
      </c>
      <c r="H111" s="148"/>
      <c r="I111" s="148"/>
    </row>
    <row r="112" spans="1:9" ht="17.25" customHeight="1">
      <c r="A112" s="126" t="s">
        <v>225</v>
      </c>
      <c r="B112" s="96"/>
      <c r="C112" s="97"/>
      <c r="D112" s="89">
        <v>2300</v>
      </c>
      <c r="E112" s="153">
        <f t="shared" si="7"/>
        <v>2500</v>
      </c>
      <c r="F112" s="148">
        <v>2500</v>
      </c>
      <c r="G112" s="148"/>
      <c r="H112" s="148"/>
      <c r="I112" s="148"/>
    </row>
    <row r="113" spans="1:9" ht="25.5">
      <c r="A113" s="126" t="s">
        <v>226</v>
      </c>
      <c r="B113" s="96"/>
      <c r="C113" s="97"/>
      <c r="D113" s="89">
        <v>2500</v>
      </c>
      <c r="E113" s="153">
        <f t="shared" si="7"/>
        <v>2500</v>
      </c>
      <c r="F113" s="148"/>
      <c r="G113" s="148"/>
      <c r="H113" s="148"/>
      <c r="I113" s="148">
        <v>2500</v>
      </c>
    </row>
    <row r="114" spans="1:9" ht="25.5">
      <c r="A114" s="126" t="s">
        <v>227</v>
      </c>
      <c r="B114" s="96"/>
      <c r="C114" s="97"/>
      <c r="D114" s="89">
        <v>1500</v>
      </c>
      <c r="E114" s="153">
        <f>F114+G114+H114+I114</f>
        <v>1500</v>
      </c>
      <c r="F114" s="148"/>
      <c r="G114" s="148"/>
      <c r="H114" s="148">
        <v>1500</v>
      </c>
      <c r="I114" s="148"/>
    </row>
    <row r="115" spans="1:9" ht="15">
      <c r="A115" s="126" t="s">
        <v>301</v>
      </c>
      <c r="B115" s="96"/>
      <c r="C115" s="97"/>
      <c r="D115" s="89"/>
      <c r="E115" s="153">
        <f>F115+G115+H115+I115</f>
        <v>210</v>
      </c>
      <c r="F115" s="148"/>
      <c r="G115" s="148">
        <v>210</v>
      </c>
      <c r="H115" s="148"/>
      <c r="I115" s="148"/>
    </row>
    <row r="116" spans="1:9" ht="15">
      <c r="A116" s="126" t="s">
        <v>302</v>
      </c>
      <c r="B116" s="96"/>
      <c r="C116" s="97"/>
      <c r="D116" s="89"/>
      <c r="E116" s="153">
        <f>F116+G116+H116+I116</f>
        <v>90</v>
      </c>
      <c r="F116" s="148"/>
      <c r="G116" s="148"/>
      <c r="H116" s="148">
        <v>90</v>
      </c>
      <c r="I116" s="148"/>
    </row>
    <row r="117" spans="1:9" ht="29.25" customHeight="1">
      <c r="A117" s="126" t="s">
        <v>317</v>
      </c>
      <c r="B117" s="96"/>
      <c r="C117" s="97"/>
      <c r="D117" s="89"/>
      <c r="E117" s="153">
        <f>F117+G117+H117+I117</f>
        <v>1200</v>
      </c>
      <c r="F117" s="148">
        <v>1200</v>
      </c>
      <c r="G117" s="148"/>
      <c r="H117" s="148"/>
      <c r="I117" s="148"/>
    </row>
    <row r="118" spans="1:9" ht="25.5" customHeight="1">
      <c r="A118" s="95" t="s">
        <v>57</v>
      </c>
      <c r="B118" s="96">
        <v>1170</v>
      </c>
      <c r="C118" s="100"/>
      <c r="D118" s="88"/>
      <c r="E118" s="88">
        <v>0</v>
      </c>
      <c r="F118" s="88">
        <f>F121</f>
        <v>0.00010000000111176632</v>
      </c>
      <c r="G118" s="88">
        <f>G121</f>
        <v>9.999999747378752E-05</v>
      </c>
      <c r="H118" s="88">
        <f>H121</f>
        <v>0.00010000000111176632</v>
      </c>
      <c r="I118" s="88">
        <f>I121</f>
        <v>-0.004549999997834675</v>
      </c>
    </row>
    <row r="119" spans="1:9" ht="15">
      <c r="A119" s="95" t="s">
        <v>58</v>
      </c>
      <c r="B119" s="39">
        <v>1180</v>
      </c>
      <c r="C119" s="97"/>
      <c r="D119" s="89"/>
      <c r="E119" s="89"/>
      <c r="F119" s="89"/>
      <c r="G119" s="89"/>
      <c r="H119" s="89"/>
      <c r="I119" s="89"/>
    </row>
    <row r="120" spans="1:9" ht="15">
      <c r="A120" s="95" t="s">
        <v>59</v>
      </c>
      <c r="B120" s="39">
        <v>1181</v>
      </c>
      <c r="C120" s="97"/>
      <c r="D120" s="89"/>
      <c r="E120" s="89"/>
      <c r="F120" s="89"/>
      <c r="G120" s="89"/>
      <c r="H120" s="89"/>
      <c r="I120" s="89"/>
    </row>
    <row r="121" spans="1:9" ht="25.5" customHeight="1">
      <c r="A121" s="95" t="s">
        <v>60</v>
      </c>
      <c r="B121" s="96">
        <v>1200</v>
      </c>
      <c r="C121" s="100"/>
      <c r="D121" s="88">
        <f aca="true" t="shared" si="8" ref="D121:I121">D124-D125</f>
        <v>0</v>
      </c>
      <c r="E121" s="88">
        <f>E124-E125</f>
        <v>-0.004249999998137355</v>
      </c>
      <c r="F121" s="88">
        <f t="shared" si="8"/>
        <v>0.00010000000111176632</v>
      </c>
      <c r="G121" s="88">
        <f>G124-G125</f>
        <v>9.999999747378752E-05</v>
      </c>
      <c r="H121" s="88">
        <f t="shared" si="8"/>
        <v>0.00010000000111176632</v>
      </c>
      <c r="I121" s="88">
        <f t="shared" si="8"/>
        <v>-0.004549999997834675</v>
      </c>
    </row>
    <row r="122" spans="1:9" ht="15">
      <c r="A122" s="95" t="s">
        <v>61</v>
      </c>
      <c r="B122" s="91">
        <v>1201</v>
      </c>
      <c r="C122" s="97"/>
      <c r="D122" s="88">
        <f aca="true" t="shared" si="9" ref="D122:I122">D121</f>
        <v>0</v>
      </c>
      <c r="E122" s="88">
        <f t="shared" si="9"/>
        <v>-0.004249999998137355</v>
      </c>
      <c r="F122" s="88">
        <f t="shared" si="9"/>
        <v>0.00010000000111176632</v>
      </c>
      <c r="G122" s="88">
        <f t="shared" si="9"/>
        <v>9.999999747378752E-05</v>
      </c>
      <c r="H122" s="88">
        <f t="shared" si="9"/>
        <v>0.00010000000111176632</v>
      </c>
      <c r="I122" s="88">
        <f t="shared" si="9"/>
        <v>-0.004549999997834675</v>
      </c>
    </row>
    <row r="123" spans="1:9" ht="15">
      <c r="A123" s="95" t="s">
        <v>62</v>
      </c>
      <c r="B123" s="91">
        <v>1202</v>
      </c>
      <c r="C123" s="97"/>
      <c r="D123" s="89"/>
      <c r="E123" s="89"/>
      <c r="F123" s="89"/>
      <c r="G123" s="89"/>
      <c r="H123" s="89"/>
      <c r="I123" s="89"/>
    </row>
    <row r="124" spans="1:9" ht="15">
      <c r="A124" s="95" t="s">
        <v>63</v>
      </c>
      <c r="B124" s="96">
        <v>1210</v>
      </c>
      <c r="C124" s="100"/>
      <c r="D124" s="88">
        <f aca="true" t="shared" si="10" ref="D124:I124">D9+D79</f>
        <v>80825.51</v>
      </c>
      <c r="E124" s="88">
        <f>E9+E79</f>
        <v>100565.33</v>
      </c>
      <c r="F124" s="88">
        <f>F9+F79</f>
        <v>22054.890000000003</v>
      </c>
      <c r="G124" s="88">
        <f t="shared" si="10"/>
        <v>23243.64</v>
      </c>
      <c r="H124" s="88">
        <f t="shared" si="10"/>
        <v>20066.010000000002</v>
      </c>
      <c r="I124" s="88">
        <f t="shared" si="10"/>
        <v>35200.79</v>
      </c>
    </row>
    <row r="125" spans="1:9" ht="15">
      <c r="A125" s="95" t="s">
        <v>64</v>
      </c>
      <c r="B125" s="96">
        <v>1220</v>
      </c>
      <c r="C125" s="100"/>
      <c r="D125" s="88">
        <f aca="true" t="shared" si="11" ref="D125:I125">D15+D27+D88</f>
        <v>80825.51</v>
      </c>
      <c r="E125" s="88">
        <f>E15+E27+E88</f>
        <v>100565.33425</v>
      </c>
      <c r="F125" s="88">
        <f>F15+F27+F88</f>
        <v>22054.889900000002</v>
      </c>
      <c r="G125" s="88">
        <f t="shared" si="11"/>
        <v>23243.639900000002</v>
      </c>
      <c r="H125" s="88">
        <f t="shared" si="11"/>
        <v>20066.0099</v>
      </c>
      <c r="I125" s="88">
        <f t="shared" si="11"/>
        <v>35200.79455</v>
      </c>
    </row>
    <row r="126" spans="1:9" ht="14.25" customHeight="1">
      <c r="A126" s="186" t="s">
        <v>177</v>
      </c>
      <c r="B126" s="186"/>
      <c r="C126" s="186"/>
      <c r="D126" s="186"/>
      <c r="E126" s="186"/>
      <c r="F126" s="186"/>
      <c r="G126" s="186"/>
      <c r="H126" s="186"/>
      <c r="I126" s="186"/>
    </row>
    <row r="127" spans="1:12" ht="25.5" customHeight="1">
      <c r="A127" s="95" t="s">
        <v>178</v>
      </c>
      <c r="B127" s="96">
        <v>1300</v>
      </c>
      <c r="C127" s="100"/>
      <c r="D127" s="89">
        <f aca="true" t="shared" si="12" ref="D127:I127">D128+D129</f>
        <v>22613.09</v>
      </c>
      <c r="E127" s="89">
        <f t="shared" si="12"/>
        <v>30753.54</v>
      </c>
      <c r="F127" s="89">
        <f>F128+F129</f>
        <v>7605.4</v>
      </c>
      <c r="G127" s="89">
        <f t="shared" si="12"/>
        <v>7366.500000000001</v>
      </c>
      <c r="H127" s="89">
        <f>H128+H129</f>
        <v>4200.58</v>
      </c>
      <c r="I127" s="89">
        <f t="shared" si="12"/>
        <v>11581.060000000001</v>
      </c>
      <c r="L127" s="165"/>
    </row>
    <row r="128" spans="1:13" ht="25.5">
      <c r="A128" s="95" t="s">
        <v>179</v>
      </c>
      <c r="B128" s="103">
        <v>1301</v>
      </c>
      <c r="C128" s="100"/>
      <c r="D128" s="89">
        <f>D16+D61+D63+D93+D94+D97+D107</f>
        <v>18614.09</v>
      </c>
      <c r="E128" s="89">
        <f>F128+G128+H128+I128</f>
        <v>25685.24</v>
      </c>
      <c r="F128" s="89">
        <f>F16+F61+F63+F93+F94+F97+F107+F62+F60</f>
        <v>6225.4</v>
      </c>
      <c r="G128" s="89">
        <f>G16+G61+G63+G93+G94+G97+G107+G62+G60</f>
        <v>6402.200000000001</v>
      </c>
      <c r="H128" s="89">
        <f>H16+H61+H63+H93+H94+H97+H107+H62+H60</f>
        <v>3376.58</v>
      </c>
      <c r="I128" s="89">
        <f>I16+I61+I63+I93+I94+I97+I107+I62+I60+400+10</f>
        <v>9681.060000000001</v>
      </c>
      <c r="L128" s="165"/>
      <c r="M128" s="165"/>
    </row>
    <row r="129" spans="1:12" ht="25.5">
      <c r="A129" s="95" t="s">
        <v>246</v>
      </c>
      <c r="B129" s="103">
        <v>1302</v>
      </c>
      <c r="C129" s="100"/>
      <c r="D129" s="154">
        <f>D95</f>
        <v>3999</v>
      </c>
      <c r="E129" s="89">
        <f>F129+G129+H129+I129</f>
        <v>5068.3</v>
      </c>
      <c r="F129" s="154">
        <f>F95</f>
        <v>1380</v>
      </c>
      <c r="G129" s="154">
        <f>G95</f>
        <v>964.3</v>
      </c>
      <c r="H129" s="154">
        <f>H95</f>
        <v>824</v>
      </c>
      <c r="I129" s="154">
        <f>I95</f>
        <v>1900</v>
      </c>
      <c r="L129" s="166"/>
    </row>
    <row r="130" spans="1:12" ht="15">
      <c r="A130" s="95" t="s">
        <v>16</v>
      </c>
      <c r="B130" s="104">
        <v>1310</v>
      </c>
      <c r="C130" s="100"/>
      <c r="D130" s="154">
        <f>D19+D35+D91</f>
        <v>43494.91</v>
      </c>
      <c r="E130" s="89">
        <f>F130+G130+H130+I130</f>
        <v>53355.5</v>
      </c>
      <c r="F130" s="154">
        <f aca="true" t="shared" si="13" ref="F130:H131">F19+F35+F91</f>
        <v>10930</v>
      </c>
      <c r="G130" s="154">
        <f t="shared" si="13"/>
        <v>12005</v>
      </c>
      <c r="H130" s="154">
        <f t="shared" si="13"/>
        <v>12010.5</v>
      </c>
      <c r="I130" s="154">
        <f>I19+I35+I91</f>
        <v>18410</v>
      </c>
      <c r="L130" s="166"/>
    </row>
    <row r="131" spans="1:12" ht="19.5" customHeight="1">
      <c r="A131" s="95" t="s">
        <v>17</v>
      </c>
      <c r="B131" s="104">
        <v>1320</v>
      </c>
      <c r="C131" s="100"/>
      <c r="D131" s="89">
        <f>D20+D36+D92</f>
        <v>9538.82</v>
      </c>
      <c r="E131" s="89">
        <f>E20+E36+E92</f>
        <v>11514.884250000001</v>
      </c>
      <c r="F131" s="89">
        <f t="shared" si="13"/>
        <v>2361.5199</v>
      </c>
      <c r="G131" s="89">
        <f t="shared" si="13"/>
        <v>2585.0699</v>
      </c>
      <c r="H131" s="89">
        <f t="shared" si="13"/>
        <v>2586.2599</v>
      </c>
      <c r="I131" s="89">
        <f>I20+I36+I92</f>
        <v>3982.03455</v>
      </c>
      <c r="L131" s="166"/>
    </row>
    <row r="132" spans="1:12" ht="15">
      <c r="A132" s="95" t="s">
        <v>180</v>
      </c>
      <c r="B132" s="104">
        <v>1330</v>
      </c>
      <c r="C132" s="100"/>
      <c r="D132" s="154">
        <f>D37+D38</f>
        <v>1603.55</v>
      </c>
      <c r="E132" s="89">
        <f>F132+G132+H132+I132</f>
        <v>1526.31</v>
      </c>
      <c r="F132" s="154">
        <f>F37+F38</f>
        <v>376.97</v>
      </c>
      <c r="G132" s="154">
        <f>G37+G38</f>
        <v>375.77000000000004</v>
      </c>
      <c r="H132" s="154">
        <f>H37+H38</f>
        <v>386.77000000000004</v>
      </c>
      <c r="I132" s="154">
        <f>I37+I38</f>
        <v>386.8</v>
      </c>
      <c r="L132" s="165"/>
    </row>
    <row r="133" spans="1:12" ht="15">
      <c r="A133" s="95" t="s">
        <v>181</v>
      </c>
      <c r="B133" s="104">
        <v>1340</v>
      </c>
      <c r="C133" s="145"/>
      <c r="D133" s="89">
        <v>3575.14</v>
      </c>
      <c r="E133" s="89">
        <f>F133+G133+H133+I133</f>
        <v>3415.1</v>
      </c>
      <c r="F133" s="89">
        <v>781</v>
      </c>
      <c r="G133" s="89">
        <v>911.3</v>
      </c>
      <c r="H133" s="89">
        <v>881.9</v>
      </c>
      <c r="I133" s="89">
        <v>840.9</v>
      </c>
      <c r="L133" s="165"/>
    </row>
    <row r="134" spans="1:12" ht="15.75">
      <c r="A134" s="137" t="s">
        <v>182</v>
      </c>
      <c r="B134" s="105">
        <v>1350</v>
      </c>
      <c r="C134" s="145"/>
      <c r="D134" s="88">
        <f aca="true" t="shared" si="14" ref="D134:I134">D127+D130+D131+D132+D133</f>
        <v>80825.51000000001</v>
      </c>
      <c r="E134" s="88">
        <f t="shared" si="14"/>
        <v>100565.33425000001</v>
      </c>
      <c r="F134" s="88">
        <f t="shared" si="14"/>
        <v>22054.889900000002</v>
      </c>
      <c r="G134" s="88">
        <f t="shared" si="14"/>
        <v>23243.6399</v>
      </c>
      <c r="H134" s="88">
        <f t="shared" si="14"/>
        <v>20066.0099</v>
      </c>
      <c r="I134" s="88">
        <f t="shared" si="14"/>
        <v>35200.794550000006</v>
      </c>
      <c r="L134" s="165"/>
    </row>
    <row r="135" spans="1:9" ht="24" customHeight="1">
      <c r="A135" s="129" t="s">
        <v>320</v>
      </c>
      <c r="B135" s="27"/>
      <c r="C135" s="183" t="s">
        <v>297</v>
      </c>
      <c r="D135" s="184"/>
      <c r="E135" s="184"/>
      <c r="F135" s="28"/>
      <c r="G135" s="185" t="s">
        <v>325</v>
      </c>
      <c r="H135" s="185"/>
      <c r="I135" s="185"/>
    </row>
    <row r="136" spans="1:9" ht="13.5" customHeight="1">
      <c r="A136" s="30" t="s">
        <v>94</v>
      </c>
      <c r="B136" s="29"/>
      <c r="C136" s="177" t="s">
        <v>93</v>
      </c>
      <c r="D136" s="177"/>
      <c r="E136" s="177"/>
      <c r="F136" s="31"/>
      <c r="G136" s="31" t="s">
        <v>92</v>
      </c>
      <c r="H136" s="13"/>
      <c r="I136" s="32"/>
    </row>
    <row r="137" spans="1:9" ht="30">
      <c r="A137" s="129" t="s">
        <v>296</v>
      </c>
      <c r="B137" s="13"/>
      <c r="C137" s="183" t="s">
        <v>297</v>
      </c>
      <c r="D137" s="184"/>
      <c r="E137" s="184"/>
      <c r="F137" s="13"/>
      <c r="G137" s="185" t="s">
        <v>321</v>
      </c>
      <c r="H137" s="185"/>
      <c r="I137" s="185"/>
    </row>
    <row r="138" spans="1:9" ht="15">
      <c r="A138" s="129"/>
      <c r="B138" s="13"/>
      <c r="C138" s="177" t="s">
        <v>93</v>
      </c>
      <c r="D138" s="177"/>
      <c r="E138" s="177"/>
      <c r="F138" s="13"/>
      <c r="G138" s="31" t="s">
        <v>92</v>
      </c>
      <c r="H138" s="13"/>
      <c r="I138" s="13"/>
    </row>
    <row r="139" spans="1:9" ht="45">
      <c r="A139" s="129" t="s">
        <v>273</v>
      </c>
      <c r="B139" s="27"/>
      <c r="C139" s="183" t="s">
        <v>297</v>
      </c>
      <c r="D139" s="184"/>
      <c r="E139" s="184"/>
      <c r="F139" s="28"/>
      <c r="G139" s="185" t="s">
        <v>322</v>
      </c>
      <c r="H139" s="185"/>
      <c r="I139" s="185"/>
    </row>
    <row r="140" spans="1:9" ht="15">
      <c r="A140" s="30" t="s">
        <v>94</v>
      </c>
      <c r="B140" s="29"/>
      <c r="C140" s="177" t="s">
        <v>93</v>
      </c>
      <c r="D140" s="177"/>
      <c r="E140" s="177"/>
      <c r="F140" s="31"/>
      <c r="G140" s="31" t="s">
        <v>92</v>
      </c>
      <c r="H140" s="13"/>
      <c r="I140" s="32"/>
    </row>
  </sheetData>
  <sheetProtection/>
  <mergeCells count="19">
    <mergeCell ref="C139:E139"/>
    <mergeCell ref="G139:I139"/>
    <mergeCell ref="C135:E135"/>
    <mergeCell ref="G135:I135"/>
    <mergeCell ref="C136:E136"/>
    <mergeCell ref="D5:D6"/>
    <mergeCell ref="E5:E6"/>
    <mergeCell ref="F5:I5"/>
    <mergeCell ref="C138:E138"/>
    <mergeCell ref="C140:E140"/>
    <mergeCell ref="A1:I1"/>
    <mergeCell ref="G2:I2"/>
    <mergeCell ref="A3:I3"/>
    <mergeCell ref="A5:A6"/>
    <mergeCell ref="B5:B6"/>
    <mergeCell ref="C5:C6"/>
    <mergeCell ref="C137:E137"/>
    <mergeCell ref="G137:I137"/>
    <mergeCell ref="A126:I126"/>
  </mergeCells>
  <printOptions/>
  <pageMargins left="0.5905511811023623" right="0.1968503937007874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J29"/>
  <sheetViews>
    <sheetView tabSelected="1" view="pageBreakPreview" zoomScale="90" zoomScaleSheetLayoutView="90" zoomScalePageLayoutView="0" workbookViewId="0" topLeftCell="A3">
      <selection activeCell="I27" sqref="I27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15.7109375" style="0" customWidth="1"/>
    <col min="6" max="6" width="9.7109375" style="0" customWidth="1"/>
    <col min="7" max="7" width="7.421875" style="0" customWidth="1"/>
    <col min="8" max="8" width="11.421875" style="0" customWidth="1"/>
  </cols>
  <sheetData>
    <row r="1" spans="2:8" ht="18.75" customHeight="1" hidden="1">
      <c r="B1" s="45"/>
      <c r="E1" s="190" t="s">
        <v>175</v>
      </c>
      <c r="F1" s="190"/>
      <c r="G1" s="190"/>
      <c r="H1" s="190"/>
    </row>
    <row r="2" spans="4:10" ht="71.25" customHeight="1" hidden="1">
      <c r="D2" s="47"/>
      <c r="E2" s="191" t="s">
        <v>161</v>
      </c>
      <c r="F2" s="191"/>
      <c r="G2" s="191"/>
      <c r="H2" s="191"/>
      <c r="I2" s="48"/>
      <c r="J2" s="48"/>
    </row>
    <row r="3" ht="12.75">
      <c r="B3" s="49"/>
    </row>
    <row r="4" ht="12.75">
      <c r="B4" s="49"/>
    </row>
    <row r="5" spans="2:5" ht="18" customHeight="1">
      <c r="B5" s="49"/>
      <c r="E5" s="46" t="s">
        <v>145</v>
      </c>
    </row>
    <row r="6" spans="2:5" ht="18" customHeight="1">
      <c r="B6" s="49"/>
      <c r="E6" t="s">
        <v>160</v>
      </c>
    </row>
    <row r="7" spans="2:5" ht="18" customHeight="1">
      <c r="B7" s="49"/>
      <c r="E7" t="s">
        <v>160</v>
      </c>
    </row>
    <row r="8" spans="2:5" ht="18" customHeight="1">
      <c r="B8" s="49"/>
      <c r="E8" t="s">
        <v>160</v>
      </c>
    </row>
    <row r="9" spans="2:7" ht="18" customHeight="1">
      <c r="B9" s="49"/>
      <c r="E9" t="s">
        <v>201</v>
      </c>
      <c r="G9" t="s">
        <v>202</v>
      </c>
    </row>
    <row r="10" ht="20.25" customHeight="1" thickBot="1">
      <c r="B10" s="45"/>
    </row>
    <row r="11" spans="2:8" ht="15.75">
      <c r="B11" s="51"/>
      <c r="C11" s="51"/>
      <c r="D11" s="50"/>
      <c r="E11" s="50"/>
      <c r="F11" s="50"/>
      <c r="G11" s="72" t="s">
        <v>146</v>
      </c>
      <c r="H11" s="73"/>
    </row>
    <row r="12" spans="2:8" ht="16.5" thickBot="1">
      <c r="B12" s="61"/>
      <c r="C12" s="45"/>
      <c r="D12" s="45"/>
      <c r="E12" s="45">
        <v>2020</v>
      </c>
      <c r="F12" s="51" t="s">
        <v>142</v>
      </c>
      <c r="G12" s="74"/>
      <c r="H12" s="75"/>
    </row>
    <row r="13" spans="2:8" ht="93" customHeight="1" thickBot="1">
      <c r="B13" s="79" t="s">
        <v>147</v>
      </c>
      <c r="C13" s="192" t="s">
        <v>275</v>
      </c>
      <c r="D13" s="192"/>
      <c r="E13" s="192"/>
      <c r="F13" s="80" t="s">
        <v>148</v>
      </c>
      <c r="G13" s="193">
        <v>40365451</v>
      </c>
      <c r="H13" s="194"/>
    </row>
    <row r="14" spans="2:8" ht="32.25" thickBot="1">
      <c r="B14" s="54" t="s">
        <v>149</v>
      </c>
      <c r="C14" s="55"/>
      <c r="D14" s="55"/>
      <c r="E14" s="55"/>
      <c r="F14" s="52" t="s">
        <v>150</v>
      </c>
      <c r="G14" s="70"/>
      <c r="H14" s="71">
        <v>150</v>
      </c>
    </row>
    <row r="15" spans="2:8" ht="21.75" customHeight="1" thickBot="1">
      <c r="B15" s="54" t="s">
        <v>151</v>
      </c>
      <c r="C15" s="55"/>
      <c r="D15" s="55"/>
      <c r="E15" s="55"/>
      <c r="F15" s="52" t="s">
        <v>152</v>
      </c>
      <c r="G15" s="70"/>
      <c r="H15" s="71"/>
    </row>
    <row r="16" spans="2:8" ht="46.5" customHeight="1" thickBot="1">
      <c r="B16" s="54" t="s">
        <v>153</v>
      </c>
      <c r="C16" s="55"/>
      <c r="D16" s="55"/>
      <c r="E16" s="55"/>
      <c r="F16" s="52" t="s">
        <v>154</v>
      </c>
      <c r="G16" s="70"/>
      <c r="H16" s="139" t="s">
        <v>298</v>
      </c>
    </row>
    <row r="17" spans="2:8" ht="32.25" customHeight="1" thickBot="1">
      <c r="B17" s="54" t="s">
        <v>155</v>
      </c>
      <c r="C17" s="55"/>
      <c r="D17" s="55"/>
      <c r="E17" s="55"/>
      <c r="F17" s="56"/>
      <c r="G17" s="56"/>
      <c r="H17" s="53"/>
    </row>
    <row r="18" spans="2:8" ht="21.75" customHeight="1" thickBot="1">
      <c r="B18" s="54" t="s">
        <v>156</v>
      </c>
      <c r="C18" s="195" t="s">
        <v>196</v>
      </c>
      <c r="D18" s="195"/>
      <c r="E18" s="195"/>
      <c r="F18" s="195"/>
      <c r="G18" s="56"/>
      <c r="H18" s="53"/>
    </row>
    <row r="19" spans="2:8" ht="39" customHeight="1" thickBot="1">
      <c r="B19" s="54" t="s">
        <v>157</v>
      </c>
      <c r="C19" s="196">
        <v>516.5</v>
      </c>
      <c r="D19" s="196"/>
      <c r="E19" s="57"/>
      <c r="F19" s="55"/>
      <c r="G19" s="56"/>
      <c r="H19" s="53"/>
    </row>
    <row r="20" spans="2:8" ht="21.75" customHeight="1" thickBot="1">
      <c r="B20" s="54" t="s">
        <v>158</v>
      </c>
      <c r="C20" s="56" t="s">
        <v>184</v>
      </c>
      <c r="D20" s="56"/>
      <c r="E20" s="56"/>
      <c r="F20" s="56"/>
      <c r="G20" s="56"/>
      <c r="H20" s="53"/>
    </row>
    <row r="21" spans="2:8" ht="21.75" customHeight="1" thickBot="1">
      <c r="B21" s="54" t="s">
        <v>159</v>
      </c>
      <c r="C21" s="58">
        <v>42266</v>
      </c>
      <c r="D21" s="58"/>
      <c r="E21" s="58"/>
      <c r="F21" s="58"/>
      <c r="G21" s="58"/>
      <c r="H21" s="59"/>
    </row>
    <row r="22" spans="3:8" ht="15.75">
      <c r="C22" s="58"/>
      <c r="D22" s="58"/>
      <c r="E22" s="58"/>
      <c r="F22" s="58"/>
      <c r="G22" s="58"/>
      <c r="H22" s="58"/>
    </row>
    <row r="23" spans="2:8" ht="47.25" customHeight="1">
      <c r="B23" s="2" t="s">
        <v>323</v>
      </c>
      <c r="C23" s="2"/>
      <c r="D23" s="2"/>
      <c r="E23" s="187" t="s">
        <v>318</v>
      </c>
      <c r="F23" s="187"/>
      <c r="G23" s="187"/>
      <c r="H23" s="187"/>
    </row>
    <row r="24" spans="2:8" ht="39" customHeight="1">
      <c r="B24" s="138"/>
      <c r="C24" s="2"/>
      <c r="D24" s="2"/>
      <c r="E24" s="188"/>
      <c r="F24" s="188"/>
      <c r="G24" s="188"/>
      <c r="H24" s="188"/>
    </row>
    <row r="25" spans="2:8" ht="29.25" customHeight="1">
      <c r="B25" s="2"/>
      <c r="C25" s="2"/>
      <c r="D25" s="2"/>
      <c r="E25" s="189"/>
      <c r="F25" s="189"/>
      <c r="G25" s="189"/>
      <c r="H25" s="189"/>
    </row>
    <row r="26" ht="16.5">
      <c r="B26" s="60"/>
    </row>
    <row r="27" ht="15.75">
      <c r="B27" s="44"/>
    </row>
    <row r="28" ht="15.75">
      <c r="B28" s="44"/>
    </row>
    <row r="29" ht="15.75">
      <c r="B29" s="44"/>
    </row>
  </sheetData>
  <sheetProtection/>
  <mergeCells count="9">
    <mergeCell ref="E23:H23"/>
    <mergeCell ref="E24:H24"/>
    <mergeCell ref="E25:H25"/>
    <mergeCell ref="E1:H1"/>
    <mergeCell ref="E2:H2"/>
    <mergeCell ref="C13:E13"/>
    <mergeCell ref="G13:H13"/>
    <mergeCell ref="C18:F18"/>
    <mergeCell ref="C19:D19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view="pageBreakPreview" zoomScaleNormal="130" zoomScaleSheetLayoutView="100" zoomScalePageLayoutView="0" workbookViewId="0" topLeftCell="A46">
      <selection activeCell="I71" sqref="I71"/>
    </sheetView>
  </sheetViews>
  <sheetFormatPr defaultColWidth="9.140625" defaultRowHeight="12.75"/>
  <cols>
    <col min="1" max="1" width="22.421875" style="13" customWidth="1"/>
    <col min="2" max="2" width="6.00390625" style="13" customWidth="1"/>
    <col min="3" max="3" width="9.8515625" style="13" customWidth="1"/>
    <col min="4" max="4" width="10.28125" style="13" customWidth="1"/>
    <col min="5" max="5" width="10.421875" style="13" customWidth="1"/>
    <col min="6" max="6" width="9.57421875" style="13" customWidth="1"/>
    <col min="7" max="7" width="10.00390625" style="13" customWidth="1"/>
    <col min="8" max="8" width="8.8515625" style="13" customWidth="1"/>
    <col min="9" max="9" width="8.7109375" style="13" customWidth="1"/>
    <col min="10" max="16384" width="9.140625" style="13" customWidth="1"/>
  </cols>
  <sheetData>
    <row r="1" spans="7:9" ht="15.75">
      <c r="G1" s="179" t="s">
        <v>162</v>
      </c>
      <c r="H1" s="179"/>
      <c r="I1" s="179"/>
    </row>
    <row r="2" spans="1:9" ht="15.75">
      <c r="A2" s="197" t="s">
        <v>65</v>
      </c>
      <c r="B2" s="197"/>
      <c r="C2" s="197"/>
      <c r="D2" s="197"/>
      <c r="E2" s="197"/>
      <c r="F2" s="197"/>
      <c r="G2" s="197"/>
      <c r="H2" s="197"/>
      <c r="I2" s="197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198" t="s">
        <v>1</v>
      </c>
      <c r="B4" s="199" t="s">
        <v>2</v>
      </c>
      <c r="C4" s="199" t="s">
        <v>3</v>
      </c>
      <c r="D4" s="199" t="s">
        <v>4</v>
      </c>
      <c r="E4" s="200" t="s">
        <v>5</v>
      </c>
      <c r="F4" s="200" t="s">
        <v>6</v>
      </c>
      <c r="G4" s="200"/>
      <c r="H4" s="200"/>
      <c r="I4" s="200"/>
    </row>
    <row r="5" spans="1:9" ht="57" customHeight="1">
      <c r="A5" s="198"/>
      <c r="B5" s="199"/>
      <c r="C5" s="199"/>
      <c r="D5" s="199"/>
      <c r="E5" s="200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01" t="s">
        <v>66</v>
      </c>
      <c r="B7" s="201"/>
      <c r="C7" s="201"/>
      <c r="D7" s="201"/>
      <c r="E7" s="201"/>
      <c r="F7" s="201"/>
      <c r="G7" s="201"/>
      <c r="H7" s="201"/>
      <c r="I7" s="201"/>
    </row>
    <row r="8" spans="1:9" ht="88.5" customHeight="1">
      <c r="A8" s="19" t="s">
        <v>67</v>
      </c>
      <c r="B8" s="5">
        <v>2000</v>
      </c>
      <c r="C8" s="9"/>
      <c r="D8" s="81"/>
      <c r="E8" s="9"/>
      <c r="F8" s="9"/>
      <c r="G8" s="9"/>
      <c r="H8" s="9"/>
      <c r="I8" s="9"/>
    </row>
    <row r="9" spans="1:9" ht="67.5" customHeight="1">
      <c r="A9" s="19" t="s">
        <v>68</v>
      </c>
      <c r="B9" s="5">
        <v>2010</v>
      </c>
      <c r="C9" s="9"/>
      <c r="D9" s="81"/>
      <c r="E9" s="9"/>
      <c r="F9" s="9"/>
      <c r="G9" s="9"/>
      <c r="H9" s="9"/>
      <c r="I9" s="9"/>
    </row>
    <row r="10" spans="1:9" ht="23.25" customHeight="1">
      <c r="A10" s="19" t="s">
        <v>69</v>
      </c>
      <c r="B10" s="5">
        <v>2030</v>
      </c>
      <c r="C10" s="9"/>
      <c r="D10" s="81"/>
      <c r="E10" s="9"/>
      <c r="F10" s="9"/>
      <c r="G10" s="9"/>
      <c r="H10" s="9"/>
      <c r="I10" s="9"/>
    </row>
    <row r="11" spans="1:9" ht="51" customHeight="1">
      <c r="A11" s="19" t="s">
        <v>70</v>
      </c>
      <c r="B11" s="5">
        <v>2031</v>
      </c>
      <c r="C11" s="9"/>
      <c r="D11" s="81"/>
      <c r="E11" s="9"/>
      <c r="F11" s="9"/>
      <c r="G11" s="9"/>
      <c r="H11" s="9"/>
      <c r="I11" s="9"/>
    </row>
    <row r="12" spans="1:9" ht="20.25" customHeight="1">
      <c r="A12" s="19" t="s">
        <v>71</v>
      </c>
      <c r="B12" s="5">
        <v>2040</v>
      </c>
      <c r="C12" s="9"/>
      <c r="D12" s="81"/>
      <c r="E12" s="21"/>
      <c r="F12" s="21"/>
      <c r="G12" s="21"/>
      <c r="H12" s="21"/>
      <c r="I12" s="21"/>
    </row>
    <row r="13" spans="1:9" ht="38.25" customHeight="1">
      <c r="A13" s="19" t="s">
        <v>72</v>
      </c>
      <c r="B13" s="5">
        <v>2050</v>
      </c>
      <c r="C13" s="9"/>
      <c r="D13" s="81"/>
      <c r="E13" s="9"/>
      <c r="F13" s="9"/>
      <c r="G13" s="9"/>
      <c r="H13" s="9"/>
      <c r="I13" s="9"/>
    </row>
    <row r="14" spans="1:9" ht="15">
      <c r="A14" s="19"/>
      <c r="B14" s="5"/>
      <c r="C14" s="9"/>
      <c r="D14" s="81"/>
      <c r="E14" s="9"/>
      <c r="F14" s="9"/>
      <c r="G14" s="9"/>
      <c r="H14" s="9"/>
      <c r="I14" s="9"/>
    </row>
    <row r="15" spans="1:9" ht="15">
      <c r="A15" s="78"/>
      <c r="B15" s="78"/>
      <c r="C15" s="9"/>
      <c r="D15" s="81"/>
      <c r="E15" s="9"/>
      <c r="F15" s="9"/>
      <c r="G15" s="9"/>
      <c r="H15" s="9"/>
      <c r="I15" s="9"/>
    </row>
    <row r="16" spans="1:9" ht="33.75" customHeight="1">
      <c r="A16" s="19" t="s">
        <v>73</v>
      </c>
      <c r="B16" s="5">
        <v>2060</v>
      </c>
      <c r="C16" s="9"/>
      <c r="D16" s="81"/>
      <c r="E16" s="9"/>
      <c r="F16" s="9"/>
      <c r="G16" s="9"/>
      <c r="H16" s="9"/>
      <c r="I16" s="9"/>
    </row>
    <row r="17" spans="1:9" ht="15">
      <c r="A17" s="19"/>
      <c r="B17" s="5"/>
      <c r="C17" s="9"/>
      <c r="D17" s="81"/>
      <c r="E17" s="9"/>
      <c r="F17" s="9"/>
      <c r="G17" s="9"/>
      <c r="H17" s="9"/>
      <c r="I17" s="9"/>
    </row>
    <row r="18" spans="1:9" ht="15">
      <c r="A18" s="19"/>
      <c r="B18" s="5"/>
      <c r="C18" s="9"/>
      <c r="D18" s="81"/>
      <c r="E18" s="9"/>
      <c r="F18" s="9"/>
      <c r="G18" s="9"/>
      <c r="H18" s="9"/>
      <c r="I18" s="9"/>
    </row>
    <row r="19" spans="1:9" ht="74.25" customHeight="1">
      <c r="A19" s="19" t="s">
        <v>74</v>
      </c>
      <c r="B19" s="5">
        <v>2070</v>
      </c>
      <c r="C19" s="9"/>
      <c r="D19" s="81"/>
      <c r="E19" s="9"/>
      <c r="F19" s="9"/>
      <c r="G19" s="9"/>
      <c r="H19" s="9"/>
      <c r="I19" s="9"/>
    </row>
    <row r="20" spans="1:9" ht="25.5" customHeight="1">
      <c r="A20" s="201" t="s">
        <v>75</v>
      </c>
      <c r="B20" s="201"/>
      <c r="C20" s="201"/>
      <c r="D20" s="201"/>
      <c r="E20" s="201"/>
      <c r="F20" s="201"/>
      <c r="G20" s="201"/>
      <c r="H20" s="201"/>
      <c r="I20" s="201"/>
    </row>
    <row r="21" spans="1:9" ht="84.75" customHeight="1">
      <c r="A21" s="18" t="s">
        <v>76</v>
      </c>
      <c r="B21" s="20">
        <v>2110</v>
      </c>
      <c r="C21" s="21"/>
      <c r="D21" s="130">
        <f aca="true" t="shared" si="0" ref="D21:I21">D23</f>
        <v>191.68</v>
      </c>
      <c r="E21" s="130">
        <f t="shared" si="0"/>
        <v>203.39999999999998</v>
      </c>
      <c r="F21" s="130">
        <f t="shared" si="0"/>
        <v>55.3</v>
      </c>
      <c r="G21" s="130">
        <f t="shared" si="0"/>
        <v>46.3</v>
      </c>
      <c r="H21" s="130">
        <f t="shared" si="0"/>
        <v>51.8</v>
      </c>
      <c r="I21" s="130">
        <f t="shared" si="0"/>
        <v>50</v>
      </c>
    </row>
    <row r="22" spans="1:9" ht="29.25" customHeight="1">
      <c r="A22" s="4" t="s">
        <v>77</v>
      </c>
      <c r="B22" s="5">
        <v>2111</v>
      </c>
      <c r="C22" s="9"/>
      <c r="D22" s="81"/>
      <c r="E22" s="9"/>
      <c r="F22" s="9"/>
      <c r="G22" s="9"/>
      <c r="H22" s="9"/>
      <c r="I22" s="9"/>
    </row>
    <row r="23" spans="1:9" ht="67.5" customHeight="1">
      <c r="A23" s="4" t="s">
        <v>163</v>
      </c>
      <c r="B23" s="5">
        <v>2112</v>
      </c>
      <c r="C23" s="9"/>
      <c r="D23" s="81">
        <v>191.68</v>
      </c>
      <c r="E23" s="34">
        <f>F23+G23+H23+I23</f>
        <v>203.39999999999998</v>
      </c>
      <c r="F23" s="34">
        <v>55.3</v>
      </c>
      <c r="G23" s="34">
        <v>46.3</v>
      </c>
      <c r="H23" s="34">
        <v>51.8</v>
      </c>
      <c r="I23" s="34">
        <v>50</v>
      </c>
    </row>
    <row r="24" spans="1:9" ht="69.75" customHeight="1">
      <c r="A24" s="19" t="s">
        <v>164</v>
      </c>
      <c r="B24" s="17">
        <v>2113</v>
      </c>
      <c r="C24" s="9"/>
      <c r="D24" s="81"/>
      <c r="E24" s="9"/>
      <c r="F24" s="9"/>
      <c r="G24" s="9"/>
      <c r="H24" s="9"/>
      <c r="I24" s="9"/>
    </row>
    <row r="25" spans="1:9" ht="24.75" customHeight="1">
      <c r="A25" s="19" t="s">
        <v>78</v>
      </c>
      <c r="B25" s="17">
        <v>2114</v>
      </c>
      <c r="C25" s="9"/>
      <c r="D25" s="81"/>
      <c r="E25" s="9"/>
      <c r="F25" s="9"/>
      <c r="G25" s="9"/>
      <c r="H25" s="9"/>
      <c r="I25" s="9"/>
    </row>
    <row r="26" spans="1:9" ht="39.75" customHeight="1">
      <c r="A26" s="19" t="s">
        <v>79</v>
      </c>
      <c r="B26" s="17">
        <v>2115</v>
      </c>
      <c r="C26" s="9"/>
      <c r="D26" s="81"/>
      <c r="E26" s="9"/>
      <c r="F26" s="9"/>
      <c r="G26" s="9"/>
      <c r="H26" s="9"/>
      <c r="I26" s="9"/>
    </row>
    <row r="27" spans="1:9" ht="36.75" customHeight="1">
      <c r="A27" s="19" t="s">
        <v>80</v>
      </c>
      <c r="B27" s="17">
        <v>2116</v>
      </c>
      <c r="C27" s="21"/>
      <c r="D27" s="86"/>
      <c r="E27" s="9"/>
      <c r="F27" s="21"/>
      <c r="G27" s="21"/>
      <c r="H27" s="21"/>
      <c r="I27" s="21"/>
    </row>
    <row r="28" spans="1:9" ht="15">
      <c r="A28" s="19"/>
      <c r="B28" s="17"/>
      <c r="C28" s="21"/>
      <c r="D28" s="86"/>
      <c r="E28" s="9"/>
      <c r="F28" s="21"/>
      <c r="G28" s="21"/>
      <c r="H28" s="21"/>
      <c r="I28" s="21"/>
    </row>
    <row r="29" spans="1:9" ht="15">
      <c r="A29" s="19"/>
      <c r="B29" s="17"/>
      <c r="C29" s="21"/>
      <c r="D29" s="86"/>
      <c r="E29" s="9"/>
      <c r="F29" s="21"/>
      <c r="G29" s="21"/>
      <c r="H29" s="21"/>
      <c r="I29" s="21"/>
    </row>
    <row r="30" spans="1:9" ht="87.75" customHeight="1">
      <c r="A30" s="18" t="s">
        <v>81</v>
      </c>
      <c r="B30" s="22">
        <v>2120</v>
      </c>
      <c r="C30" s="21"/>
      <c r="D30" s="130">
        <f aca="true" t="shared" si="1" ref="D30:I30">D31+D32</f>
        <v>7928.11</v>
      </c>
      <c r="E30" s="144">
        <f t="shared" si="1"/>
        <v>9652</v>
      </c>
      <c r="F30" s="144">
        <f t="shared" si="1"/>
        <v>1979.4</v>
      </c>
      <c r="G30" s="144">
        <f t="shared" si="1"/>
        <v>2172.9</v>
      </c>
      <c r="H30" s="144">
        <f t="shared" si="1"/>
        <v>2173.9</v>
      </c>
      <c r="I30" s="144">
        <f t="shared" si="1"/>
        <v>3325.8</v>
      </c>
    </row>
    <row r="31" spans="1:9" ht="37.5" customHeight="1">
      <c r="A31" s="19" t="s">
        <v>79</v>
      </c>
      <c r="B31" s="17">
        <v>2121</v>
      </c>
      <c r="C31" s="9"/>
      <c r="D31" s="81">
        <v>7829.08</v>
      </c>
      <c r="E31" s="132">
        <f>F31+G31+H31+I31</f>
        <v>9604</v>
      </c>
      <c r="F31" s="34">
        <v>1967.4</v>
      </c>
      <c r="G31" s="34">
        <v>2160.9</v>
      </c>
      <c r="H31" s="34">
        <v>2161.9</v>
      </c>
      <c r="I31" s="34">
        <f>1981.8+1332</f>
        <v>3313.8</v>
      </c>
    </row>
    <row r="32" spans="1:9" ht="21" customHeight="1">
      <c r="A32" s="19" t="s">
        <v>82</v>
      </c>
      <c r="B32" s="17">
        <v>2122</v>
      </c>
      <c r="C32" s="9"/>
      <c r="D32" s="81">
        <v>99.03</v>
      </c>
      <c r="E32" s="132">
        <f>F32+G32+H32+I32</f>
        <v>48</v>
      </c>
      <c r="F32" s="132">
        <v>12</v>
      </c>
      <c r="G32" s="132">
        <v>12</v>
      </c>
      <c r="H32" s="132">
        <v>12</v>
      </c>
      <c r="I32" s="132">
        <v>12</v>
      </c>
    </row>
    <row r="33" spans="1:9" ht="18.75" customHeight="1">
      <c r="A33" s="19" t="s">
        <v>83</v>
      </c>
      <c r="B33" s="17">
        <v>2123</v>
      </c>
      <c r="C33" s="9"/>
      <c r="D33" s="81"/>
      <c r="E33" s="34"/>
      <c r="F33" s="128"/>
      <c r="G33" s="128"/>
      <c r="H33" s="128"/>
      <c r="I33" s="128"/>
    </row>
    <row r="34" spans="1:9" ht="39.75" customHeight="1">
      <c r="A34" s="19" t="s">
        <v>80</v>
      </c>
      <c r="B34" s="17">
        <v>2124</v>
      </c>
      <c r="C34" s="9"/>
      <c r="D34" s="81"/>
      <c r="E34" s="9"/>
      <c r="F34" s="9"/>
      <c r="G34" s="9"/>
      <c r="H34" s="9"/>
      <c r="I34" s="9"/>
    </row>
    <row r="36" spans="1:9" ht="15">
      <c r="A36" s="19"/>
      <c r="B36" s="17"/>
      <c r="C36" s="9"/>
      <c r="D36" s="81"/>
      <c r="E36" s="9"/>
      <c r="F36" s="9"/>
      <c r="G36" s="9"/>
      <c r="H36" s="9"/>
      <c r="I36" s="9"/>
    </row>
    <row r="37" spans="1:9" ht="72" customHeight="1">
      <c r="A37" s="18" t="s">
        <v>84</v>
      </c>
      <c r="B37" s="22">
        <v>2130</v>
      </c>
      <c r="C37" s="21"/>
      <c r="D37" s="86">
        <f aca="true" t="shared" si="2" ref="D37:I37">D39+D41</f>
        <v>10191.24</v>
      </c>
      <c r="E37" s="86">
        <f t="shared" si="2"/>
        <v>12315.210000000001</v>
      </c>
      <c r="F37" s="86">
        <f t="shared" si="2"/>
        <v>2525.52</v>
      </c>
      <c r="G37" s="86">
        <f t="shared" si="2"/>
        <v>2765.17</v>
      </c>
      <c r="H37" s="86">
        <f t="shared" si="2"/>
        <v>2766.46</v>
      </c>
      <c r="I37" s="86">
        <f t="shared" si="2"/>
        <v>4258.06</v>
      </c>
    </row>
    <row r="38" spans="1:9" ht="22.5" customHeight="1">
      <c r="A38" s="19" t="s">
        <v>85</v>
      </c>
      <c r="B38" s="17">
        <v>2131</v>
      </c>
      <c r="C38" s="9"/>
      <c r="D38" s="83"/>
      <c r="E38" s="81"/>
      <c r="F38" s="81"/>
      <c r="G38" s="81"/>
      <c r="H38" s="81"/>
      <c r="I38" s="81"/>
    </row>
    <row r="39" spans="1:9" ht="66.75" customHeight="1">
      <c r="A39" s="19" t="s">
        <v>86</v>
      </c>
      <c r="B39" s="17">
        <v>2132</v>
      </c>
      <c r="C39" s="9"/>
      <c r="D39" s="81">
        <v>9538.82</v>
      </c>
      <c r="E39" s="81">
        <f>F39+G39+H39+I39</f>
        <v>11514.880000000001</v>
      </c>
      <c r="F39" s="81">
        <v>2361.52</v>
      </c>
      <c r="G39" s="81">
        <v>2585.07</v>
      </c>
      <c r="H39" s="81">
        <v>2586.26</v>
      </c>
      <c r="I39" s="81">
        <f>2382.03+1600</f>
        <v>3982.03</v>
      </c>
    </row>
    <row r="40" spans="1:9" ht="36.75" customHeight="1">
      <c r="A40" s="19" t="s">
        <v>87</v>
      </c>
      <c r="B40" s="17">
        <v>2133</v>
      </c>
      <c r="C40" s="9"/>
      <c r="D40" s="81"/>
      <c r="E40" s="90"/>
      <c r="F40" s="90"/>
      <c r="G40" s="90"/>
      <c r="H40" s="90"/>
      <c r="I40" s="90"/>
    </row>
    <row r="41" spans="1:9" ht="27" customHeight="1">
      <c r="A41" s="19" t="s">
        <v>295</v>
      </c>
      <c r="B41" s="17"/>
      <c r="C41" s="9"/>
      <c r="D41" s="81">
        <v>652.42</v>
      </c>
      <c r="E41" s="81">
        <f>F41+G41+H41+I41</f>
        <v>800.3299999999999</v>
      </c>
      <c r="F41" s="81">
        <v>164</v>
      </c>
      <c r="G41" s="81">
        <v>180.1</v>
      </c>
      <c r="H41" s="81">
        <v>180.2</v>
      </c>
      <c r="I41" s="81">
        <f>165.2+110.83</f>
        <v>276.03</v>
      </c>
    </row>
    <row r="42" spans="1:9" ht="15">
      <c r="A42" s="19"/>
      <c r="B42" s="17"/>
      <c r="C42" s="9"/>
      <c r="D42" s="81"/>
      <c r="E42" s="87"/>
      <c r="F42" s="87"/>
      <c r="G42" s="87"/>
      <c r="H42" s="87"/>
      <c r="I42" s="87"/>
    </row>
    <row r="43" spans="1:9" ht="60" customHeight="1">
      <c r="A43" s="18" t="s">
        <v>88</v>
      </c>
      <c r="B43" s="22">
        <v>2140</v>
      </c>
      <c r="C43" s="21"/>
      <c r="D43" s="130">
        <f>D46+D47</f>
        <v>2.57</v>
      </c>
      <c r="E43" s="130"/>
      <c r="F43" s="130"/>
      <c r="G43" s="21"/>
      <c r="H43" s="21"/>
      <c r="I43" s="21"/>
    </row>
    <row r="44" spans="1:9" ht="120" customHeight="1">
      <c r="A44" s="19" t="s">
        <v>89</v>
      </c>
      <c r="B44" s="17">
        <v>2141</v>
      </c>
      <c r="C44" s="9"/>
      <c r="D44" s="81"/>
      <c r="E44" s="9"/>
      <c r="F44" s="9"/>
      <c r="G44" s="9"/>
      <c r="H44" s="9"/>
      <c r="I44" s="9"/>
    </row>
    <row r="45" spans="1:9" ht="46.5" customHeight="1">
      <c r="A45" s="19" t="s">
        <v>90</v>
      </c>
      <c r="B45" s="17">
        <v>2142</v>
      </c>
      <c r="C45" s="9"/>
      <c r="D45" s="81"/>
      <c r="E45" s="9"/>
      <c r="F45" s="9"/>
      <c r="G45" s="9"/>
      <c r="H45" s="9"/>
      <c r="I45" s="9"/>
    </row>
    <row r="46" spans="1:9" ht="60.75" customHeight="1">
      <c r="A46" s="19" t="s">
        <v>278</v>
      </c>
      <c r="B46" s="17" t="s">
        <v>276</v>
      </c>
      <c r="C46" s="9"/>
      <c r="D46" s="34">
        <v>0.57</v>
      </c>
      <c r="E46" s="34">
        <f>F46</f>
        <v>0</v>
      </c>
      <c r="F46" s="34"/>
      <c r="G46" s="9"/>
      <c r="H46" s="9"/>
      <c r="I46" s="9"/>
    </row>
    <row r="47" spans="1:9" ht="81.75" customHeight="1">
      <c r="A47" s="19" t="s">
        <v>279</v>
      </c>
      <c r="B47" s="17" t="s">
        <v>277</v>
      </c>
      <c r="C47" s="9"/>
      <c r="D47" s="81">
        <v>2</v>
      </c>
      <c r="E47" s="81">
        <f>F47</f>
        <v>0</v>
      </c>
      <c r="F47" s="81"/>
      <c r="G47" s="9"/>
      <c r="H47" s="9"/>
      <c r="I47" s="9"/>
    </row>
    <row r="48" spans="1:9" ht="15">
      <c r="A48" s="19"/>
      <c r="B48" s="17"/>
      <c r="C48" s="9"/>
      <c r="D48" s="81"/>
      <c r="E48" s="9"/>
      <c r="F48" s="9"/>
      <c r="G48" s="9"/>
      <c r="H48" s="9"/>
      <c r="I48" s="9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15">
      <c r="A50" s="23"/>
      <c r="B50" s="14"/>
      <c r="C50" s="24"/>
      <c r="D50" s="25"/>
      <c r="E50" s="24"/>
      <c r="F50" s="25"/>
      <c r="G50" s="25"/>
      <c r="H50" s="25"/>
      <c r="I50" s="25"/>
    </row>
    <row r="51" spans="1:9" ht="15">
      <c r="A51" s="23"/>
      <c r="B51" s="14"/>
      <c r="C51" s="24"/>
      <c r="D51" s="25"/>
      <c r="E51" s="24"/>
      <c r="F51" s="25"/>
      <c r="G51" s="25"/>
      <c r="H51" s="25"/>
      <c r="I51" s="25"/>
    </row>
    <row r="52" spans="1:9" ht="15">
      <c r="A52" s="129" t="s">
        <v>324</v>
      </c>
      <c r="B52" s="27"/>
      <c r="C52" s="183" t="s">
        <v>91</v>
      </c>
      <c r="D52" s="184"/>
      <c r="E52" s="184"/>
      <c r="F52" s="28"/>
      <c r="G52" s="185" t="s">
        <v>325</v>
      </c>
      <c r="H52" s="185"/>
      <c r="I52" s="185"/>
    </row>
    <row r="53" spans="1:9" ht="15">
      <c r="A53" s="168"/>
      <c r="B53" s="29"/>
      <c r="C53" s="177" t="s">
        <v>93</v>
      </c>
      <c r="D53" s="177"/>
      <c r="E53" s="177"/>
      <c r="F53" s="31"/>
      <c r="G53" s="31" t="s">
        <v>92</v>
      </c>
      <c r="I53" s="32"/>
    </row>
    <row r="55" spans="1:9" ht="33" customHeight="1">
      <c r="A55" s="129" t="s">
        <v>296</v>
      </c>
      <c r="C55" s="183" t="s">
        <v>91</v>
      </c>
      <c r="D55" s="184"/>
      <c r="E55" s="184"/>
      <c r="G55" s="185" t="s">
        <v>321</v>
      </c>
      <c r="H55" s="185"/>
      <c r="I55" s="185"/>
    </row>
    <row r="56" spans="1:7" ht="19.5" customHeight="1">
      <c r="A56" s="129"/>
      <c r="C56" s="177" t="s">
        <v>93</v>
      </c>
      <c r="D56" s="177"/>
      <c r="E56" s="177"/>
      <c r="G56" s="31" t="s">
        <v>92</v>
      </c>
    </row>
    <row r="57" spans="1:9" ht="15">
      <c r="A57" s="129" t="s">
        <v>272</v>
      </c>
      <c r="B57" s="27"/>
      <c r="C57" s="183" t="s">
        <v>91</v>
      </c>
      <c r="D57" s="184"/>
      <c r="E57" s="184"/>
      <c r="F57" s="28"/>
      <c r="G57" s="185" t="s">
        <v>322</v>
      </c>
      <c r="H57" s="185"/>
      <c r="I57" s="185"/>
    </row>
    <row r="58" spans="1:9" ht="15">
      <c r="A58" s="140"/>
      <c r="B58" s="29"/>
      <c r="C58" s="177" t="s">
        <v>93</v>
      </c>
      <c r="D58" s="177"/>
      <c r="E58" s="177"/>
      <c r="F58" s="31"/>
      <c r="G58" s="31" t="s">
        <v>92</v>
      </c>
      <c r="I58" s="32"/>
    </row>
  </sheetData>
  <sheetProtection/>
  <mergeCells count="19">
    <mergeCell ref="C57:E57"/>
    <mergeCell ref="G57:I57"/>
    <mergeCell ref="C58:E58"/>
    <mergeCell ref="E4:E5"/>
    <mergeCell ref="A7:I7"/>
    <mergeCell ref="A20:I20"/>
    <mergeCell ref="C52:E52"/>
    <mergeCell ref="G52:I52"/>
    <mergeCell ref="C56:E56"/>
    <mergeCell ref="F4:I4"/>
    <mergeCell ref="C53:E53"/>
    <mergeCell ref="C55:E55"/>
    <mergeCell ref="G55:I55"/>
    <mergeCell ref="G1:I1"/>
    <mergeCell ref="A2:I2"/>
    <mergeCell ref="A4:A5"/>
    <mergeCell ref="B4:B5"/>
    <mergeCell ref="C4:C5"/>
    <mergeCell ref="D4:D5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74"/>
  <sheetViews>
    <sheetView view="pageBreakPreview" zoomScaleNormal="130" zoomScaleSheetLayoutView="100" zoomScalePageLayoutView="0" workbookViewId="0" topLeftCell="A55">
      <selection activeCell="A62" sqref="A62:I68"/>
    </sheetView>
  </sheetViews>
  <sheetFormatPr defaultColWidth="9.140625" defaultRowHeight="12.75"/>
  <cols>
    <col min="1" max="1" width="27.140625" style="106" customWidth="1"/>
    <col min="2" max="2" width="6.421875" style="106" customWidth="1"/>
    <col min="3" max="3" width="8.140625" style="106" customWidth="1"/>
    <col min="4" max="4" width="12.7109375" style="106" customWidth="1"/>
    <col min="5" max="5" width="9.140625" style="106" customWidth="1"/>
    <col min="6" max="6" width="8.8515625" style="106" customWidth="1"/>
    <col min="7" max="7" width="9.00390625" style="106" customWidth="1"/>
    <col min="8" max="8" width="9.8515625" style="106" customWidth="1"/>
    <col min="9" max="16384" width="9.140625" style="106" customWidth="1"/>
  </cols>
  <sheetData>
    <row r="1" spans="7:9" ht="12.75">
      <c r="G1" s="170" t="s">
        <v>165</v>
      </c>
      <c r="H1" s="170"/>
      <c r="I1" s="170"/>
    </row>
    <row r="2" spans="1:9" ht="12.75">
      <c r="A2" s="171" t="s">
        <v>166</v>
      </c>
      <c r="B2" s="171"/>
      <c r="C2" s="171"/>
      <c r="D2" s="171"/>
      <c r="E2" s="171"/>
      <c r="F2" s="171"/>
      <c r="G2" s="171"/>
      <c r="H2" s="171"/>
      <c r="I2" s="171"/>
    </row>
    <row r="3" spans="1:9" ht="6" customHeight="1">
      <c r="A3" s="107"/>
      <c r="B3" s="107"/>
      <c r="C3" s="107"/>
      <c r="D3" s="107"/>
      <c r="E3" s="107"/>
      <c r="F3" s="107"/>
      <c r="G3" s="107"/>
      <c r="H3" s="107"/>
      <c r="I3" s="107"/>
    </row>
    <row r="4" spans="1:9" ht="18.75" customHeight="1">
      <c r="A4" s="172" t="s">
        <v>1</v>
      </c>
      <c r="B4" s="173" t="s">
        <v>95</v>
      </c>
      <c r="C4" s="173" t="s">
        <v>3</v>
      </c>
      <c r="D4" s="173" t="s">
        <v>96</v>
      </c>
      <c r="E4" s="182" t="s">
        <v>5</v>
      </c>
      <c r="F4" s="182" t="s">
        <v>6</v>
      </c>
      <c r="G4" s="182"/>
      <c r="H4" s="182"/>
      <c r="I4" s="182"/>
    </row>
    <row r="5" spans="1:9" ht="37.5" customHeight="1">
      <c r="A5" s="172"/>
      <c r="B5" s="173"/>
      <c r="C5" s="173"/>
      <c r="D5" s="173"/>
      <c r="E5" s="182"/>
      <c r="F5" s="92" t="s">
        <v>7</v>
      </c>
      <c r="G5" s="92" t="s">
        <v>8</v>
      </c>
      <c r="H5" s="92" t="s">
        <v>9</v>
      </c>
      <c r="I5" s="92" t="s">
        <v>10</v>
      </c>
    </row>
    <row r="6" spans="1:9" ht="12.75">
      <c r="A6" s="39">
        <v>1</v>
      </c>
      <c r="B6" s="92">
        <v>2</v>
      </c>
      <c r="C6" s="92">
        <v>3</v>
      </c>
      <c r="D6" s="92">
        <v>4</v>
      </c>
      <c r="E6" s="92">
        <v>6</v>
      </c>
      <c r="F6" s="92">
        <v>7</v>
      </c>
      <c r="G6" s="92">
        <v>8</v>
      </c>
      <c r="H6" s="92">
        <v>9</v>
      </c>
      <c r="I6" s="92">
        <v>10</v>
      </c>
    </row>
    <row r="7" spans="1:9" ht="19.5" customHeight="1">
      <c r="A7" s="169" t="s">
        <v>97</v>
      </c>
      <c r="B7" s="169"/>
      <c r="C7" s="169"/>
      <c r="D7" s="169"/>
      <c r="E7" s="169"/>
      <c r="F7" s="169"/>
      <c r="G7" s="169"/>
      <c r="H7" s="169"/>
      <c r="I7" s="169"/>
    </row>
    <row r="8" spans="1:9" ht="33" customHeight="1">
      <c r="A8" s="93" t="s">
        <v>98</v>
      </c>
      <c r="B8" s="99">
        <v>3000</v>
      </c>
      <c r="C8" s="100"/>
      <c r="D8" s="88"/>
      <c r="E8" s="100"/>
      <c r="F8" s="100"/>
      <c r="G8" s="100"/>
      <c r="H8" s="100"/>
      <c r="I8" s="100"/>
    </row>
    <row r="9" spans="1:9" ht="35.25" customHeight="1">
      <c r="A9" s="95" t="s">
        <v>99</v>
      </c>
      <c r="B9" s="96">
        <v>3010</v>
      </c>
      <c r="C9" s="97"/>
      <c r="D9" s="89"/>
      <c r="E9" s="98"/>
      <c r="F9" s="98"/>
      <c r="G9" s="98"/>
      <c r="H9" s="98"/>
      <c r="I9" s="98"/>
    </row>
    <row r="10" spans="1:9" ht="25.5">
      <c r="A10" s="95" t="s">
        <v>100</v>
      </c>
      <c r="B10" s="96">
        <v>3020</v>
      </c>
      <c r="C10" s="97"/>
      <c r="D10" s="89"/>
      <c r="E10" s="98"/>
      <c r="F10" s="98"/>
      <c r="G10" s="98"/>
      <c r="H10" s="98"/>
      <c r="I10" s="98"/>
    </row>
    <row r="11" spans="1:9" ht="15.75" customHeight="1">
      <c r="A11" s="95" t="s">
        <v>101</v>
      </c>
      <c r="B11" s="96">
        <v>3021</v>
      </c>
      <c r="C11" s="97"/>
      <c r="D11" s="89"/>
      <c r="E11" s="98"/>
      <c r="F11" s="98"/>
      <c r="G11" s="98"/>
      <c r="H11" s="98"/>
      <c r="I11" s="98"/>
    </row>
    <row r="12" spans="1:9" ht="28.5" customHeight="1">
      <c r="A12" s="95" t="s">
        <v>102</v>
      </c>
      <c r="B12" s="96">
        <v>3030</v>
      </c>
      <c r="C12" s="97"/>
      <c r="D12" s="89"/>
      <c r="E12" s="141"/>
      <c r="F12" s="141"/>
      <c r="G12" s="141"/>
      <c r="H12" s="141"/>
      <c r="I12" s="141"/>
    </row>
    <row r="13" spans="1:9" ht="25.5">
      <c r="A13" s="95" t="s">
        <v>103</v>
      </c>
      <c r="B13" s="96">
        <v>3040</v>
      </c>
      <c r="C13" s="97"/>
      <c r="D13" s="89"/>
      <c r="E13" s="98"/>
      <c r="F13" s="98"/>
      <c r="G13" s="98"/>
      <c r="H13" s="98"/>
      <c r="I13" s="98"/>
    </row>
    <row r="14" spans="1:9" ht="24.75" customHeight="1">
      <c r="A14" s="95" t="s">
        <v>167</v>
      </c>
      <c r="B14" s="96">
        <v>3050</v>
      </c>
      <c r="C14" s="97"/>
      <c r="D14" s="89"/>
      <c r="E14" s="98"/>
      <c r="F14" s="98"/>
      <c r="G14" s="98"/>
      <c r="H14" s="98"/>
      <c r="I14" s="98"/>
    </row>
    <row r="15" spans="1:9" ht="32.25" customHeight="1">
      <c r="A15" s="95" t="s">
        <v>205</v>
      </c>
      <c r="B15" s="96">
        <v>3060</v>
      </c>
      <c r="C15" s="97"/>
      <c r="D15" s="155">
        <f>D16+D17+D18+D19+D21</f>
        <v>79221.95999999999</v>
      </c>
      <c r="E15" s="156">
        <f>E16+E17+E18+E19+E21+E20</f>
        <v>99039.01999999999</v>
      </c>
      <c r="F15" s="156">
        <f>F16+F17+F18+F19+F21+F20</f>
        <v>21677.920000000002</v>
      </c>
      <c r="G15" s="156">
        <f>G16+G17+G18+G19+G21+G20</f>
        <v>22867.87</v>
      </c>
      <c r="H15" s="156">
        <f>H16+H17+H18+H19+H21+H20</f>
        <v>19679.239999999998</v>
      </c>
      <c r="I15" s="156">
        <f>I16+I17+I18+I19+I21+I20</f>
        <v>34813.99</v>
      </c>
    </row>
    <row r="16" spans="1:9" ht="29.25" customHeight="1">
      <c r="A16" s="127" t="s">
        <v>209</v>
      </c>
      <c r="B16" s="96" t="s">
        <v>197</v>
      </c>
      <c r="C16" s="97"/>
      <c r="D16" s="89">
        <v>2490</v>
      </c>
      <c r="E16" s="157">
        <f aca="true" t="shared" si="0" ref="E16:E21">F16+G16+H16+I16</f>
        <v>3183</v>
      </c>
      <c r="F16" s="158">
        <v>670.7</v>
      </c>
      <c r="G16" s="158">
        <v>794.5</v>
      </c>
      <c r="H16" s="158">
        <v>873.1</v>
      </c>
      <c r="I16" s="158">
        <v>844.7</v>
      </c>
    </row>
    <row r="17" spans="1:9" ht="29.25" customHeight="1">
      <c r="A17" s="127" t="s">
        <v>210</v>
      </c>
      <c r="B17" s="96" t="s">
        <v>198</v>
      </c>
      <c r="C17" s="97"/>
      <c r="D17" s="89">
        <v>359.5</v>
      </c>
      <c r="E17" s="157">
        <f t="shared" si="0"/>
        <v>261</v>
      </c>
      <c r="F17" s="158">
        <v>65</v>
      </c>
      <c r="G17" s="158">
        <v>65</v>
      </c>
      <c r="H17" s="158">
        <v>65.5</v>
      </c>
      <c r="I17" s="158">
        <v>65.5</v>
      </c>
    </row>
    <row r="18" spans="1:9" ht="42" customHeight="1">
      <c r="A18" s="127" t="s">
        <v>211</v>
      </c>
      <c r="B18" s="96" t="s">
        <v>199</v>
      </c>
      <c r="C18" s="97"/>
      <c r="D18" s="89">
        <v>3.75</v>
      </c>
      <c r="E18" s="157">
        <f t="shared" si="0"/>
        <v>8</v>
      </c>
      <c r="F18" s="158">
        <v>1</v>
      </c>
      <c r="G18" s="158">
        <v>1</v>
      </c>
      <c r="H18" s="158">
        <v>3</v>
      </c>
      <c r="I18" s="158">
        <v>3</v>
      </c>
    </row>
    <row r="19" spans="1:9" ht="41.25" customHeight="1">
      <c r="A19" s="126" t="s">
        <v>212</v>
      </c>
      <c r="B19" s="96" t="s">
        <v>200</v>
      </c>
      <c r="C19" s="97"/>
      <c r="D19" s="89">
        <v>6.5</v>
      </c>
      <c r="E19" s="157">
        <f t="shared" si="0"/>
        <v>0</v>
      </c>
      <c r="F19" s="158"/>
      <c r="G19" s="158"/>
      <c r="H19" s="158"/>
      <c r="I19" s="158"/>
    </row>
    <row r="20" spans="1:9" ht="32.25" customHeight="1">
      <c r="A20" s="126" t="s">
        <v>314</v>
      </c>
      <c r="B20" s="96"/>
      <c r="C20" s="97"/>
      <c r="D20" s="89"/>
      <c r="E20" s="157">
        <f t="shared" si="0"/>
        <v>41247.8</v>
      </c>
      <c r="F20" s="158">
        <v>0</v>
      </c>
      <c r="G20" s="158">
        <v>8899.3</v>
      </c>
      <c r="H20" s="158">
        <v>8949.2</v>
      </c>
      <c r="I20" s="158">
        <v>23399.3</v>
      </c>
    </row>
    <row r="21" spans="1:9" ht="32.25" customHeight="1">
      <c r="A21" s="146" t="s">
        <v>203</v>
      </c>
      <c r="B21" s="96"/>
      <c r="C21" s="97"/>
      <c r="D21" s="88">
        <f>D26+D23+D24+D25+D27</f>
        <v>76362.20999999999</v>
      </c>
      <c r="E21" s="88">
        <f t="shared" si="0"/>
        <v>54339.219999999994</v>
      </c>
      <c r="F21" s="88">
        <f>F26+F23+F24+F25+F27+F22</f>
        <v>20941.22</v>
      </c>
      <c r="G21" s="88">
        <f>G26+G23+G24+G25+G27+G22</f>
        <v>13108.07</v>
      </c>
      <c r="H21" s="88">
        <f>H26+H23+H24+H25+H27+H22</f>
        <v>9788.439999999999</v>
      </c>
      <c r="I21" s="88">
        <f>I26+I23+I24+I25+I27+I22</f>
        <v>10501.49</v>
      </c>
    </row>
    <row r="22" spans="1:9" ht="32.25" customHeight="1">
      <c r="A22" s="126" t="s">
        <v>315</v>
      </c>
      <c r="B22" s="96"/>
      <c r="C22" s="97"/>
      <c r="D22" s="88"/>
      <c r="E22" s="89">
        <f aca="true" t="shared" si="1" ref="E22:E29">F22+G22+H22+I22</f>
        <v>7294.1</v>
      </c>
      <c r="F22" s="89">
        <v>7294.1</v>
      </c>
      <c r="G22" s="88"/>
      <c r="H22" s="88"/>
      <c r="I22" s="88"/>
    </row>
    <row r="23" spans="1:9" ht="94.5" customHeight="1">
      <c r="A23" s="95" t="s">
        <v>309</v>
      </c>
      <c r="B23" s="96"/>
      <c r="C23" s="97"/>
      <c r="D23" s="89">
        <v>65203.21</v>
      </c>
      <c r="E23" s="89">
        <f t="shared" si="1"/>
        <v>34158.12</v>
      </c>
      <c r="F23" s="89">
        <v>9289.12</v>
      </c>
      <c r="G23" s="89">
        <v>9385.07</v>
      </c>
      <c r="H23" s="89">
        <v>7840.44</v>
      </c>
      <c r="I23" s="89">
        <v>7643.49</v>
      </c>
    </row>
    <row r="24" spans="1:9" ht="38.25">
      <c r="A24" s="95" t="s">
        <v>310</v>
      </c>
      <c r="B24" s="96"/>
      <c r="C24" s="97"/>
      <c r="D24" s="89">
        <v>1200</v>
      </c>
      <c r="E24" s="89">
        <f t="shared" si="1"/>
        <v>1300</v>
      </c>
      <c r="F24" s="89">
        <v>300</v>
      </c>
      <c r="G24" s="89">
        <v>300</v>
      </c>
      <c r="H24" s="89">
        <v>350</v>
      </c>
      <c r="I24" s="89">
        <v>350</v>
      </c>
    </row>
    <row r="25" spans="1:9" ht="25.5">
      <c r="A25" s="127" t="s">
        <v>229</v>
      </c>
      <c r="B25" s="96"/>
      <c r="C25" s="97"/>
      <c r="D25" s="89">
        <v>43</v>
      </c>
      <c r="E25" s="89">
        <f t="shared" si="1"/>
        <v>55</v>
      </c>
      <c r="F25" s="89">
        <v>0</v>
      </c>
      <c r="G25" s="89">
        <v>55</v>
      </c>
      <c r="H25" s="89">
        <v>0</v>
      </c>
      <c r="I25" s="89">
        <v>0</v>
      </c>
    </row>
    <row r="26" spans="1:9" ht="19.5" customHeight="1">
      <c r="A26" s="126" t="s">
        <v>284</v>
      </c>
      <c r="B26" s="96"/>
      <c r="C26" s="97"/>
      <c r="D26" s="89">
        <v>9900</v>
      </c>
      <c r="E26" s="89">
        <f t="shared" si="1"/>
        <v>11500</v>
      </c>
      <c r="F26" s="89">
        <v>4050</v>
      </c>
      <c r="G26" s="89">
        <v>3360</v>
      </c>
      <c r="H26" s="89">
        <v>1590</v>
      </c>
      <c r="I26" s="89">
        <v>2500</v>
      </c>
    </row>
    <row r="27" spans="1:9" ht="28.5" customHeight="1">
      <c r="A27" s="126" t="s">
        <v>291</v>
      </c>
      <c r="B27" s="96"/>
      <c r="C27" s="97"/>
      <c r="D27" s="89">
        <v>16</v>
      </c>
      <c r="E27" s="89">
        <f t="shared" si="1"/>
        <v>32</v>
      </c>
      <c r="F27" s="89">
        <v>8</v>
      </c>
      <c r="G27" s="89">
        <v>8</v>
      </c>
      <c r="H27" s="89">
        <v>8</v>
      </c>
      <c r="I27" s="89">
        <v>8</v>
      </c>
    </row>
    <row r="28" spans="1:9" ht="27" customHeight="1">
      <c r="A28" s="93" t="s">
        <v>104</v>
      </c>
      <c r="B28" s="99">
        <v>3100</v>
      </c>
      <c r="C28" s="100"/>
      <c r="D28" s="88">
        <f>D29+D30+D40+D34+D35+D37</f>
        <v>68866.95999999999</v>
      </c>
      <c r="E28" s="88">
        <f>F28+G28+H28+I28</f>
        <v>87084.01999999999</v>
      </c>
      <c r="F28" s="88">
        <f>F29+F30+F40+F34+F35+F37</f>
        <v>17627.92</v>
      </c>
      <c r="G28" s="88">
        <f>G29+G30+G40+G34+G35+G37</f>
        <v>19152.87</v>
      </c>
      <c r="H28" s="88">
        <f>H29+H30+H40+H34+H35+H37</f>
        <v>17989.239999999998</v>
      </c>
      <c r="I28" s="88">
        <f>I29+I30+I40+I34+I35+I37</f>
        <v>32313.989999999998</v>
      </c>
    </row>
    <row r="29" spans="1:9" ht="28.5" customHeight="1">
      <c r="A29" s="95" t="s">
        <v>105</v>
      </c>
      <c r="B29" s="96">
        <v>3110</v>
      </c>
      <c r="C29" s="97"/>
      <c r="D29" s="89">
        <v>6470.4400000000005</v>
      </c>
      <c r="E29" s="89">
        <f t="shared" si="1"/>
        <v>11003.24</v>
      </c>
      <c r="F29" s="89">
        <v>2118.6</v>
      </c>
      <c r="G29" s="89">
        <v>1877</v>
      </c>
      <c r="H29" s="89">
        <v>762.18</v>
      </c>
      <c r="I29" s="89">
        <f>2059.46+4186</f>
        <v>6245.46</v>
      </c>
    </row>
    <row r="30" spans="1:9" ht="16.5" customHeight="1">
      <c r="A30" s="95" t="s">
        <v>106</v>
      </c>
      <c r="B30" s="96">
        <v>3120</v>
      </c>
      <c r="C30" s="97"/>
      <c r="D30" s="89">
        <v>53033.729999999996</v>
      </c>
      <c r="E30" s="159">
        <f>F30+G30+H30+I30</f>
        <v>64870.38</v>
      </c>
      <c r="F30" s="160">
        <v>13291.52</v>
      </c>
      <c r="G30" s="160">
        <v>14590.07</v>
      </c>
      <c r="H30" s="160">
        <v>14596.76</v>
      </c>
      <c r="I30" s="160">
        <f>13392.03+9000</f>
        <v>22392.03</v>
      </c>
    </row>
    <row r="31" spans="1:9" ht="42" customHeight="1">
      <c r="A31" s="95" t="s">
        <v>168</v>
      </c>
      <c r="B31" s="96">
        <v>3130</v>
      </c>
      <c r="C31" s="97"/>
      <c r="D31" s="89"/>
      <c r="E31" s="89"/>
      <c r="F31" s="89"/>
      <c r="G31" s="89"/>
      <c r="H31" s="89"/>
      <c r="I31" s="89"/>
    </row>
    <row r="32" spans="1:9" ht="38.25">
      <c r="A32" s="95" t="s">
        <v>107</v>
      </c>
      <c r="B32" s="96">
        <v>3140</v>
      </c>
      <c r="C32" s="97"/>
      <c r="D32" s="89"/>
      <c r="E32" s="89"/>
      <c r="F32" s="89"/>
      <c r="G32" s="89"/>
      <c r="H32" s="89"/>
      <c r="I32" s="89"/>
    </row>
    <row r="33" spans="1:9" ht="15" customHeight="1">
      <c r="A33" s="95" t="s">
        <v>122</v>
      </c>
      <c r="B33" s="91">
        <v>3141</v>
      </c>
      <c r="C33" s="97"/>
      <c r="D33" s="89"/>
      <c r="E33" s="89"/>
      <c r="F33" s="89"/>
      <c r="G33" s="89"/>
      <c r="H33" s="89"/>
      <c r="I33" s="89"/>
    </row>
    <row r="34" spans="1:9" ht="15">
      <c r="A34" s="95" t="s">
        <v>108</v>
      </c>
      <c r="B34" s="91">
        <v>3142</v>
      </c>
      <c r="C34" s="97"/>
      <c r="D34" s="89">
        <v>191.68</v>
      </c>
      <c r="E34" s="89">
        <f>F34+G34+H34+I34</f>
        <v>203.39999999999998</v>
      </c>
      <c r="F34" s="81">
        <v>55.3</v>
      </c>
      <c r="G34" s="81">
        <v>46.3</v>
      </c>
      <c r="H34" s="81">
        <v>51.8</v>
      </c>
      <c r="I34" s="81">
        <v>50</v>
      </c>
    </row>
    <row r="35" spans="1:9" ht="25.5">
      <c r="A35" s="95" t="s">
        <v>79</v>
      </c>
      <c r="B35" s="91">
        <v>3143</v>
      </c>
      <c r="C35" s="97"/>
      <c r="D35" s="89">
        <v>7829.08</v>
      </c>
      <c r="E35" s="89">
        <f>F35+G35+H35+I35</f>
        <v>9604</v>
      </c>
      <c r="F35" s="81">
        <v>1850.5</v>
      </c>
      <c r="G35" s="81">
        <v>2272.5</v>
      </c>
      <c r="H35" s="81">
        <v>2216.5</v>
      </c>
      <c r="I35" s="81">
        <f>1950.5+1314</f>
        <v>3264.5</v>
      </c>
    </row>
    <row r="36" spans="1:9" ht="15.75" customHeight="1">
      <c r="A36" s="95" t="s">
        <v>204</v>
      </c>
      <c r="B36" s="91">
        <v>3144</v>
      </c>
      <c r="C36" s="97"/>
      <c r="D36" s="89"/>
      <c r="E36" s="89"/>
      <c r="F36" s="89"/>
      <c r="G36" s="89"/>
      <c r="H36" s="89"/>
      <c r="I36" s="89"/>
    </row>
    <row r="37" spans="1:9" ht="15" customHeight="1">
      <c r="A37" s="131" t="s">
        <v>82</v>
      </c>
      <c r="B37" s="91" t="s">
        <v>183</v>
      </c>
      <c r="C37" s="97"/>
      <c r="D37" s="89">
        <v>99.03</v>
      </c>
      <c r="E37" s="89">
        <f>F37+G37+H37+I37</f>
        <v>48</v>
      </c>
      <c r="F37" s="81">
        <v>12</v>
      </c>
      <c r="G37" s="81">
        <v>12</v>
      </c>
      <c r="H37" s="81">
        <v>12</v>
      </c>
      <c r="I37" s="81">
        <v>12</v>
      </c>
    </row>
    <row r="38" spans="1:9" ht="16.5" customHeight="1">
      <c r="A38" s="95" t="s">
        <v>109</v>
      </c>
      <c r="B38" s="91">
        <v>3150</v>
      </c>
      <c r="C38" s="97"/>
      <c r="D38" s="89"/>
      <c r="E38" s="89"/>
      <c r="F38" s="89"/>
      <c r="G38" s="89"/>
      <c r="H38" s="89"/>
      <c r="I38" s="89"/>
    </row>
    <row r="39" spans="1:9" ht="14.25" customHeight="1">
      <c r="A39" s="95" t="s">
        <v>110</v>
      </c>
      <c r="B39" s="96">
        <v>3160</v>
      </c>
      <c r="C39" s="97"/>
      <c r="D39" s="89"/>
      <c r="E39" s="89"/>
      <c r="F39" s="89"/>
      <c r="G39" s="89"/>
      <c r="H39" s="89"/>
      <c r="I39" s="89"/>
    </row>
    <row r="40" spans="1:9" ht="16.5" customHeight="1">
      <c r="A40" s="95" t="s">
        <v>20</v>
      </c>
      <c r="B40" s="96">
        <v>3170</v>
      </c>
      <c r="C40" s="97"/>
      <c r="D40" s="88">
        <f aca="true" t="shared" si="2" ref="D40:I40">D41+D42+D43</f>
        <v>1243</v>
      </c>
      <c r="E40" s="88">
        <f t="shared" si="2"/>
        <v>1355</v>
      </c>
      <c r="F40" s="88">
        <f t="shared" si="2"/>
        <v>300</v>
      </c>
      <c r="G40" s="88">
        <f t="shared" si="2"/>
        <v>355</v>
      </c>
      <c r="H40" s="88">
        <f t="shared" si="2"/>
        <v>350</v>
      </c>
      <c r="I40" s="88">
        <f t="shared" si="2"/>
        <v>350</v>
      </c>
    </row>
    <row r="41" spans="1:9" ht="30" customHeight="1">
      <c r="A41" s="95" t="s">
        <v>228</v>
      </c>
      <c r="B41" s="96" t="s">
        <v>285</v>
      </c>
      <c r="C41" s="97"/>
      <c r="D41" s="89">
        <v>1200</v>
      </c>
      <c r="E41" s="89">
        <f>F41+G41+H41+I41</f>
        <v>1300</v>
      </c>
      <c r="F41" s="89">
        <v>300</v>
      </c>
      <c r="G41" s="89">
        <v>300</v>
      </c>
      <c r="H41" s="89">
        <v>350</v>
      </c>
      <c r="I41" s="89">
        <v>350</v>
      </c>
    </row>
    <row r="42" spans="1:9" ht="42" customHeight="1">
      <c r="A42" s="127" t="s">
        <v>230</v>
      </c>
      <c r="B42" s="96" t="s">
        <v>286</v>
      </c>
      <c r="C42" s="97"/>
      <c r="D42" s="89">
        <v>43</v>
      </c>
      <c r="E42" s="89">
        <f>F42+G42+H42+I42</f>
        <v>55</v>
      </c>
      <c r="F42" s="89"/>
      <c r="G42" s="89">
        <v>55</v>
      </c>
      <c r="H42" s="89"/>
      <c r="I42" s="89"/>
    </row>
    <row r="43" spans="1:9" ht="12.75">
      <c r="A43" s="95"/>
      <c r="B43" s="96"/>
      <c r="C43" s="97"/>
      <c r="D43" s="98"/>
      <c r="E43" s="98"/>
      <c r="F43" s="98"/>
      <c r="G43" s="98"/>
      <c r="H43" s="98"/>
      <c r="I43" s="98"/>
    </row>
    <row r="44" spans="1:9" ht="27.75" customHeight="1">
      <c r="A44" s="93" t="s">
        <v>111</v>
      </c>
      <c r="B44" s="99">
        <v>3195</v>
      </c>
      <c r="C44" s="100"/>
      <c r="D44" s="88"/>
      <c r="E44" s="100"/>
      <c r="F44" s="100"/>
      <c r="G44" s="100"/>
      <c r="H44" s="100"/>
      <c r="I44" s="100"/>
    </row>
    <row r="45" spans="1:9" ht="19.5" customHeight="1">
      <c r="A45" s="169" t="s">
        <v>112</v>
      </c>
      <c r="B45" s="169"/>
      <c r="C45" s="169"/>
      <c r="D45" s="169"/>
      <c r="E45" s="169"/>
      <c r="F45" s="169"/>
      <c r="G45" s="169"/>
      <c r="H45" s="169"/>
      <c r="I45" s="169"/>
    </row>
    <row r="46" spans="1:9" ht="43.5" customHeight="1">
      <c r="A46" s="93" t="s">
        <v>113</v>
      </c>
      <c r="B46" s="99">
        <v>3200</v>
      </c>
      <c r="C46" s="100"/>
      <c r="D46" s="100"/>
      <c r="E46" s="100"/>
      <c r="F46" s="100"/>
      <c r="G46" s="100"/>
      <c r="H46" s="100"/>
      <c r="I46" s="100"/>
    </row>
    <row r="47" spans="1:9" ht="25.5">
      <c r="A47" s="95" t="s">
        <v>114</v>
      </c>
      <c r="B47" s="91">
        <v>3210</v>
      </c>
      <c r="C47" s="97"/>
      <c r="D47" s="97"/>
      <c r="E47" s="97"/>
      <c r="F47" s="97"/>
      <c r="G47" s="97"/>
      <c r="H47" s="97"/>
      <c r="I47" s="97"/>
    </row>
    <row r="48" spans="1:9" ht="30" customHeight="1">
      <c r="A48" s="95" t="s">
        <v>115</v>
      </c>
      <c r="B48" s="96">
        <v>3220</v>
      </c>
      <c r="C48" s="97"/>
      <c r="D48" s="97"/>
      <c r="E48" s="97"/>
      <c r="F48" s="97"/>
      <c r="G48" s="97"/>
      <c r="H48" s="97"/>
      <c r="I48" s="97"/>
    </row>
    <row r="49" spans="1:9" ht="26.25" customHeight="1">
      <c r="A49" s="95" t="s">
        <v>205</v>
      </c>
      <c r="B49" s="96">
        <v>3230</v>
      </c>
      <c r="C49" s="97"/>
      <c r="D49" s="97"/>
      <c r="E49" s="97"/>
      <c r="F49" s="97"/>
      <c r="G49" s="97"/>
      <c r="H49" s="97"/>
      <c r="I49" s="97"/>
    </row>
    <row r="50" spans="1:9" ht="10.5" customHeight="1">
      <c r="A50" s="95"/>
      <c r="B50" s="96"/>
      <c r="C50" s="97"/>
      <c r="D50" s="97"/>
      <c r="E50" s="97"/>
      <c r="F50" s="97"/>
      <c r="G50" s="97"/>
      <c r="H50" s="97"/>
      <c r="I50" s="97"/>
    </row>
    <row r="51" spans="1:9" ht="10.5" customHeight="1">
      <c r="A51" s="95"/>
      <c r="B51" s="96"/>
      <c r="C51" s="97"/>
      <c r="D51" s="97"/>
      <c r="E51" s="97"/>
      <c r="F51" s="97"/>
      <c r="G51" s="97"/>
      <c r="H51" s="97"/>
      <c r="I51" s="97"/>
    </row>
    <row r="52" spans="1:9" ht="29.25" customHeight="1">
      <c r="A52" s="93" t="s">
        <v>116</v>
      </c>
      <c r="B52" s="99">
        <v>3255</v>
      </c>
      <c r="C52" s="100"/>
      <c r="D52" s="88">
        <f aca="true" t="shared" si="3" ref="D52:I52">D53+D55</f>
        <v>10355</v>
      </c>
      <c r="E52" s="88">
        <f t="shared" si="3"/>
        <v>11955</v>
      </c>
      <c r="F52" s="88">
        <f t="shared" si="3"/>
        <v>4050</v>
      </c>
      <c r="G52" s="88">
        <f t="shared" si="3"/>
        <v>3715</v>
      </c>
      <c r="H52" s="88">
        <f t="shared" si="3"/>
        <v>1690</v>
      </c>
      <c r="I52" s="88">
        <f t="shared" si="3"/>
        <v>2500</v>
      </c>
    </row>
    <row r="53" spans="1:9" ht="44.25" customHeight="1">
      <c r="A53" s="95" t="s">
        <v>206</v>
      </c>
      <c r="B53" s="96">
        <v>3260</v>
      </c>
      <c r="C53" s="97"/>
      <c r="D53" s="89">
        <v>9900</v>
      </c>
      <c r="E53" s="101">
        <f>F53+G53+H53+I53</f>
        <v>11500</v>
      </c>
      <c r="F53" s="98">
        <v>4050</v>
      </c>
      <c r="G53" s="98">
        <v>3360</v>
      </c>
      <c r="H53" s="98">
        <v>1590</v>
      </c>
      <c r="I53" s="98">
        <v>2500</v>
      </c>
    </row>
    <row r="54" spans="1:9" ht="31.5" customHeight="1">
      <c r="A54" s="95" t="s">
        <v>207</v>
      </c>
      <c r="B54" s="96">
        <v>3265</v>
      </c>
      <c r="C54" s="97"/>
      <c r="D54" s="97"/>
      <c r="E54" s="101"/>
      <c r="F54" s="97"/>
      <c r="G54" s="97"/>
      <c r="H54" s="97"/>
      <c r="I54" s="97"/>
    </row>
    <row r="55" spans="1:9" ht="43.5" customHeight="1">
      <c r="A55" s="95" t="s">
        <v>208</v>
      </c>
      <c r="B55" s="96">
        <v>3270</v>
      </c>
      <c r="C55" s="97"/>
      <c r="D55" s="89">
        <v>455</v>
      </c>
      <c r="E55" s="101">
        <f>F55+G55+H55+I55</f>
        <v>455</v>
      </c>
      <c r="F55" s="89"/>
      <c r="G55" s="89">
        <v>355</v>
      </c>
      <c r="H55" s="89">
        <v>100</v>
      </c>
      <c r="I55" s="89"/>
    </row>
    <row r="56" spans="1:9" ht="18.75" customHeight="1">
      <c r="A56" s="95" t="s">
        <v>20</v>
      </c>
      <c r="B56" s="96">
        <v>3280</v>
      </c>
      <c r="C56" s="97"/>
      <c r="D56" s="97"/>
      <c r="E56" s="97"/>
      <c r="F56" s="97"/>
      <c r="G56" s="97"/>
      <c r="H56" s="97"/>
      <c r="I56" s="97"/>
    </row>
    <row r="57" spans="1:9" ht="30.75" customHeight="1">
      <c r="A57" s="142" t="s">
        <v>117</v>
      </c>
      <c r="B57" s="99">
        <v>3295</v>
      </c>
      <c r="C57" s="100"/>
      <c r="D57" s="100"/>
      <c r="E57" s="100"/>
      <c r="F57" s="100"/>
      <c r="G57" s="100"/>
      <c r="H57" s="100"/>
      <c r="I57" s="100"/>
    </row>
    <row r="58" spans="1:9" ht="12.75">
      <c r="A58" s="93" t="s">
        <v>118</v>
      </c>
      <c r="B58" s="99">
        <v>3400</v>
      </c>
      <c r="C58" s="100"/>
      <c r="D58" s="100"/>
      <c r="E58" s="100"/>
      <c r="F58" s="100"/>
      <c r="G58" s="100"/>
      <c r="H58" s="100"/>
      <c r="I58" s="100"/>
    </row>
    <row r="59" spans="1:9" ht="29.25" customHeight="1">
      <c r="A59" s="95" t="s">
        <v>119</v>
      </c>
      <c r="B59" s="96">
        <v>3405</v>
      </c>
      <c r="C59" s="97"/>
      <c r="D59" s="97"/>
      <c r="E59" s="97"/>
      <c r="F59" s="97"/>
      <c r="G59" s="97"/>
      <c r="H59" s="97"/>
      <c r="I59" s="97"/>
    </row>
    <row r="60" spans="1:9" ht="28.5" customHeight="1">
      <c r="A60" s="95" t="s">
        <v>120</v>
      </c>
      <c r="B60" s="96">
        <v>3415</v>
      </c>
      <c r="C60" s="97"/>
      <c r="D60" s="89"/>
      <c r="E60" s="89"/>
      <c r="F60" s="89"/>
      <c r="G60" s="89"/>
      <c r="H60" s="89"/>
      <c r="I60" s="89"/>
    </row>
    <row r="61" spans="1:9" ht="12.75">
      <c r="A61" s="108"/>
      <c r="B61" s="109"/>
      <c r="C61" s="110"/>
      <c r="D61" s="111"/>
      <c r="E61" s="112"/>
      <c r="F61" s="111"/>
      <c r="G61" s="111"/>
      <c r="H61" s="111"/>
      <c r="I61" s="111"/>
    </row>
    <row r="62" spans="1:24" ht="21" customHeight="1">
      <c r="A62" s="129" t="s">
        <v>324</v>
      </c>
      <c r="B62" s="27"/>
      <c r="C62" s="183" t="s">
        <v>91</v>
      </c>
      <c r="D62" s="184"/>
      <c r="E62" s="184"/>
      <c r="F62" s="28"/>
      <c r="G62" s="185" t="s">
        <v>325</v>
      </c>
      <c r="H62" s="185"/>
      <c r="I62" s="185"/>
      <c r="P62" s="113"/>
      <c r="Q62" s="114"/>
      <c r="R62" s="115"/>
      <c r="S62" s="115"/>
      <c r="T62" s="115"/>
      <c r="U62" s="116"/>
      <c r="V62" s="117"/>
      <c r="W62" s="117"/>
      <c r="X62" s="117"/>
    </row>
    <row r="63" spans="1:24" ht="15">
      <c r="A63" s="168"/>
      <c r="B63" s="29"/>
      <c r="C63" s="177" t="s">
        <v>93</v>
      </c>
      <c r="D63" s="177"/>
      <c r="E63" s="177"/>
      <c r="F63" s="31"/>
      <c r="G63" s="31" t="s">
        <v>92</v>
      </c>
      <c r="H63" s="13"/>
      <c r="I63" s="32"/>
      <c r="P63" s="118"/>
      <c r="Q63" s="117"/>
      <c r="R63" s="119"/>
      <c r="S63" s="119"/>
      <c r="T63" s="119"/>
      <c r="U63" s="120"/>
      <c r="V63" s="121"/>
      <c r="W63" s="121"/>
      <c r="X63" s="121"/>
    </row>
    <row r="64" spans="1:9" ht="14.2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30" customHeight="1">
      <c r="A65" s="129" t="s">
        <v>296</v>
      </c>
      <c r="B65" s="13"/>
      <c r="C65" s="183" t="s">
        <v>91</v>
      </c>
      <c r="D65" s="184"/>
      <c r="E65" s="184"/>
      <c r="F65" s="13"/>
      <c r="G65" s="185" t="s">
        <v>321</v>
      </c>
      <c r="H65" s="185"/>
      <c r="I65" s="185"/>
    </row>
    <row r="66" spans="1:9" ht="15">
      <c r="A66" s="129"/>
      <c r="B66" s="13"/>
      <c r="C66" s="177" t="s">
        <v>93</v>
      </c>
      <c r="D66" s="177"/>
      <c r="E66" s="177"/>
      <c r="F66" s="13"/>
      <c r="G66" s="31" t="s">
        <v>92</v>
      </c>
      <c r="H66" s="13"/>
      <c r="I66" s="13"/>
    </row>
    <row r="67" spans="1:9" ht="33.75" customHeight="1">
      <c r="A67" s="129" t="s">
        <v>272</v>
      </c>
      <c r="B67" s="27"/>
      <c r="C67" s="183" t="s">
        <v>91</v>
      </c>
      <c r="D67" s="184"/>
      <c r="E67" s="184"/>
      <c r="F67" s="28"/>
      <c r="G67" s="185" t="s">
        <v>322</v>
      </c>
      <c r="H67" s="185"/>
      <c r="I67" s="185"/>
    </row>
    <row r="68" spans="1:9" ht="15">
      <c r="A68" s="140"/>
      <c r="B68" s="29"/>
      <c r="C68" s="177" t="s">
        <v>93</v>
      </c>
      <c r="D68" s="177"/>
      <c r="E68" s="177"/>
      <c r="F68" s="31"/>
      <c r="G68" s="31" t="s">
        <v>92</v>
      </c>
      <c r="H68" s="13"/>
      <c r="I68" s="32"/>
    </row>
    <row r="69" spans="1:9" ht="14.2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4.2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>
      <c r="A71" s="122"/>
      <c r="B71" s="122"/>
      <c r="C71" s="122"/>
      <c r="D71" s="122"/>
      <c r="E71" s="122"/>
      <c r="F71" s="122"/>
      <c r="G71" s="122"/>
      <c r="H71" s="122"/>
      <c r="I71" s="122"/>
    </row>
    <row r="72" spans="1:9" ht="12.75">
      <c r="A72" s="122"/>
      <c r="B72" s="122"/>
      <c r="C72" s="122"/>
      <c r="D72" s="122"/>
      <c r="E72" s="122"/>
      <c r="F72" s="122"/>
      <c r="G72" s="122"/>
      <c r="H72" s="122"/>
      <c r="I72" s="122"/>
    </row>
    <row r="73" spans="1:9" ht="12.75">
      <c r="A73" s="122"/>
      <c r="B73" s="122"/>
      <c r="C73" s="122"/>
      <c r="D73" s="122"/>
      <c r="E73" s="122"/>
      <c r="F73" s="122"/>
      <c r="G73" s="122"/>
      <c r="H73" s="122"/>
      <c r="I73" s="122"/>
    </row>
    <row r="74" spans="1:9" ht="12.75">
      <c r="A74" s="122"/>
      <c r="B74" s="122"/>
      <c r="C74" s="122"/>
      <c r="D74" s="122"/>
      <c r="E74" s="122"/>
      <c r="F74" s="122"/>
      <c r="G74" s="122"/>
      <c r="H74" s="122"/>
      <c r="I74" s="122"/>
    </row>
  </sheetData>
  <sheetProtection/>
  <mergeCells count="19">
    <mergeCell ref="A45:I45"/>
    <mergeCell ref="C62:E62"/>
    <mergeCell ref="G62:I62"/>
    <mergeCell ref="C63:E63"/>
    <mergeCell ref="C67:E67"/>
    <mergeCell ref="G67:I67"/>
    <mergeCell ref="C68:E68"/>
    <mergeCell ref="G65:I65"/>
    <mergeCell ref="C65:E65"/>
    <mergeCell ref="C66:E66"/>
    <mergeCell ref="A7:I7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81" r:id="rId1"/>
  <rowBreaks count="1" manualBreakCount="1">
    <brk id="3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BreakPreview" zoomScale="90" zoomScaleNormal="120" zoomScaleSheetLayoutView="90" zoomScalePageLayoutView="0" workbookViewId="0" topLeftCell="A1">
      <selection activeCell="N22" sqref="N22"/>
    </sheetView>
  </sheetViews>
  <sheetFormatPr defaultColWidth="9.140625" defaultRowHeight="12.75"/>
  <cols>
    <col min="1" max="1" width="28.421875" style="13" customWidth="1"/>
    <col min="2" max="2" width="6.421875" style="13" customWidth="1"/>
    <col min="3" max="3" width="9.140625" style="13" customWidth="1"/>
    <col min="4" max="4" width="11.00390625" style="13" customWidth="1"/>
    <col min="5" max="5" width="9.8515625" style="13" customWidth="1"/>
    <col min="6" max="6" width="9.421875" style="13" customWidth="1"/>
    <col min="7" max="7" width="10.140625" style="13" customWidth="1"/>
    <col min="8" max="9" width="8.7109375" style="13" customWidth="1"/>
    <col min="10" max="16384" width="9.140625" style="13" customWidth="1"/>
  </cols>
  <sheetData>
    <row r="1" spans="7:9" ht="15.75">
      <c r="G1" s="179" t="s">
        <v>170</v>
      </c>
      <c r="H1" s="179"/>
      <c r="I1" s="179"/>
    </row>
    <row r="2" spans="1:9" ht="15.75">
      <c r="A2" s="174" t="s">
        <v>125</v>
      </c>
      <c r="B2" s="174"/>
      <c r="C2" s="174"/>
      <c r="D2" s="174"/>
      <c r="E2" s="174"/>
      <c r="F2" s="174"/>
      <c r="G2" s="174"/>
      <c r="H2" s="174"/>
      <c r="I2" s="174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60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75" t="s">
        <v>6</v>
      </c>
      <c r="G4" s="176"/>
      <c r="H4" s="176"/>
      <c r="I4" s="202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54" customHeight="1">
      <c r="A7" s="8" t="s">
        <v>126</v>
      </c>
      <c r="B7" s="33">
        <v>4000</v>
      </c>
      <c r="C7" s="21"/>
      <c r="D7" s="84">
        <f>D9+D10</f>
        <v>10355</v>
      </c>
      <c r="E7" s="82">
        <f>F7+G7+H7+I7</f>
        <v>11955</v>
      </c>
      <c r="F7" s="84">
        <v>4050</v>
      </c>
      <c r="G7" s="84">
        <f>G9+G10</f>
        <v>3715</v>
      </c>
      <c r="H7" s="84">
        <f>H9+H10</f>
        <v>1690</v>
      </c>
      <c r="I7" s="84">
        <f>I9+I10</f>
        <v>2500</v>
      </c>
    </row>
    <row r="8" spans="1:9" ht="15">
      <c r="A8" s="4" t="s">
        <v>127</v>
      </c>
      <c r="B8" s="34" t="s">
        <v>128</v>
      </c>
      <c r="C8" s="9"/>
      <c r="D8" s="9"/>
      <c r="E8" s="9"/>
      <c r="F8" s="9"/>
      <c r="G8" s="9"/>
      <c r="H8" s="9"/>
      <c r="I8" s="9"/>
    </row>
    <row r="9" spans="1:9" ht="30">
      <c r="A9" s="4" t="s">
        <v>129</v>
      </c>
      <c r="B9" s="33">
        <v>4020</v>
      </c>
      <c r="C9" s="9"/>
      <c r="D9" s="81">
        <v>9900</v>
      </c>
      <c r="E9" s="82">
        <f>F9+G9+H9+I9</f>
        <v>11500</v>
      </c>
      <c r="F9" s="98">
        <v>4050</v>
      </c>
      <c r="G9" s="98">
        <v>3360</v>
      </c>
      <c r="H9" s="98">
        <v>1590</v>
      </c>
      <c r="I9" s="98">
        <v>2500</v>
      </c>
    </row>
    <row r="10" spans="1:9" ht="45">
      <c r="A10" s="4" t="s">
        <v>130</v>
      </c>
      <c r="B10" s="34">
        <v>4030</v>
      </c>
      <c r="C10" s="9"/>
      <c r="D10" s="81">
        <v>455</v>
      </c>
      <c r="E10" s="82">
        <f>F10+G10+H10+I10</f>
        <v>455</v>
      </c>
      <c r="F10" s="89"/>
      <c r="G10" s="89">
        <v>355</v>
      </c>
      <c r="H10" s="89">
        <v>100</v>
      </c>
      <c r="I10" s="89"/>
    </row>
    <row r="11" spans="1:9" ht="30">
      <c r="A11" s="4" t="s">
        <v>131</v>
      </c>
      <c r="B11" s="33">
        <v>4040</v>
      </c>
      <c r="C11" s="9"/>
      <c r="D11" s="9"/>
      <c r="E11" s="9"/>
      <c r="F11" s="9"/>
      <c r="G11" s="9"/>
      <c r="H11" s="9"/>
      <c r="I11" s="9"/>
    </row>
    <row r="12" spans="1:9" ht="60">
      <c r="A12" s="4" t="s">
        <v>132</v>
      </c>
      <c r="B12" s="34">
        <v>4050</v>
      </c>
      <c r="C12" s="9"/>
      <c r="D12" s="9"/>
      <c r="E12" s="9"/>
      <c r="F12" s="9"/>
      <c r="G12" s="9"/>
      <c r="H12" s="9"/>
      <c r="I12" s="9"/>
    </row>
    <row r="13" spans="1:9" ht="15">
      <c r="A13" s="4" t="s">
        <v>133</v>
      </c>
      <c r="B13" s="35">
        <v>4060</v>
      </c>
      <c r="C13" s="9"/>
      <c r="D13" s="9"/>
      <c r="E13" s="9"/>
      <c r="F13" s="9"/>
      <c r="G13" s="9"/>
      <c r="H13" s="9"/>
      <c r="I13" s="9"/>
    </row>
    <row r="17" spans="1:9" ht="29.25" customHeight="1">
      <c r="A17" s="129" t="s">
        <v>324</v>
      </c>
      <c r="B17" s="27"/>
      <c r="C17" s="183" t="s">
        <v>91</v>
      </c>
      <c r="D17" s="184"/>
      <c r="E17" s="184"/>
      <c r="F17" s="28"/>
      <c r="G17" s="185" t="s">
        <v>325</v>
      </c>
      <c r="H17" s="185"/>
      <c r="I17" s="185"/>
    </row>
    <row r="18" spans="1:9" ht="15">
      <c r="A18" s="168"/>
      <c r="B18" s="29"/>
      <c r="C18" s="177" t="s">
        <v>93</v>
      </c>
      <c r="D18" s="177"/>
      <c r="E18" s="177"/>
      <c r="F18" s="31"/>
      <c r="G18" s="31" t="s">
        <v>92</v>
      </c>
      <c r="I18" s="32"/>
    </row>
    <row r="20" spans="1:9" ht="30" customHeight="1">
      <c r="A20" s="129" t="s">
        <v>296</v>
      </c>
      <c r="C20" s="183" t="s">
        <v>91</v>
      </c>
      <c r="D20" s="184"/>
      <c r="E20" s="184"/>
      <c r="G20" s="185" t="s">
        <v>321</v>
      </c>
      <c r="H20" s="185"/>
      <c r="I20" s="185"/>
    </row>
    <row r="21" spans="1:7" ht="15">
      <c r="A21" s="129"/>
      <c r="C21" s="177" t="s">
        <v>93</v>
      </c>
      <c r="D21" s="177"/>
      <c r="E21" s="177"/>
      <c r="G21" s="31" t="s">
        <v>92</v>
      </c>
    </row>
    <row r="22" spans="1:9" ht="30" customHeight="1">
      <c r="A22" s="129" t="s">
        <v>272</v>
      </c>
      <c r="B22" s="27"/>
      <c r="C22" s="183" t="s">
        <v>91</v>
      </c>
      <c r="D22" s="184"/>
      <c r="E22" s="184"/>
      <c r="F22" s="28"/>
      <c r="G22" s="185" t="s">
        <v>322</v>
      </c>
      <c r="H22" s="185"/>
      <c r="I22" s="185"/>
    </row>
    <row r="23" spans="1:9" ht="15">
      <c r="A23" s="140"/>
      <c r="B23" s="29"/>
      <c r="C23" s="177" t="s">
        <v>93</v>
      </c>
      <c r="D23" s="177"/>
      <c r="E23" s="177"/>
      <c r="F23" s="31"/>
      <c r="G23" s="31" t="s">
        <v>92</v>
      </c>
      <c r="I23" s="32"/>
    </row>
  </sheetData>
  <sheetProtection/>
  <mergeCells count="12">
    <mergeCell ref="C22:E22"/>
    <mergeCell ref="G22:I22"/>
    <mergeCell ref="C23:E23"/>
    <mergeCell ref="C18:E18"/>
    <mergeCell ref="C20:E20"/>
    <mergeCell ref="G20:I20"/>
    <mergeCell ref="C21:E21"/>
    <mergeCell ref="G1:I1"/>
    <mergeCell ref="A2:I2"/>
    <mergeCell ref="F4:I4"/>
    <mergeCell ref="C17:E17"/>
    <mergeCell ref="G17:I17"/>
  </mergeCells>
  <printOptions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view="pageBreakPreview" zoomScale="90" zoomScaleNormal="120" zoomScaleSheetLayoutView="90" zoomScalePageLayoutView="0" workbookViewId="0" topLeftCell="A19">
      <selection activeCell="E49" sqref="E49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7.57421875" style="0" customWidth="1"/>
    <col min="4" max="4" width="15.7109375" style="0" customWidth="1"/>
    <col min="6" max="6" width="11.140625" style="0" customWidth="1"/>
    <col min="7" max="7" width="13.00390625" style="0" customWidth="1"/>
  </cols>
  <sheetData>
    <row r="1" spans="1:4" ht="15.75">
      <c r="A1" s="65"/>
      <c r="B1" s="65"/>
      <c r="D1" s="62" t="s">
        <v>171</v>
      </c>
    </row>
    <row r="2" spans="1:4" ht="15.75">
      <c r="A2" s="174" t="s">
        <v>173</v>
      </c>
      <c r="B2" s="174"/>
      <c r="C2" s="174"/>
      <c r="D2" s="174"/>
    </row>
    <row r="3" spans="1:4" ht="15.75">
      <c r="A3" s="37"/>
      <c r="B3" s="37"/>
      <c r="C3" s="37"/>
      <c r="D3" s="37"/>
    </row>
    <row r="4" spans="1:4" ht="33.75" customHeight="1">
      <c r="A4" s="36" t="s">
        <v>1</v>
      </c>
      <c r="B4" s="6" t="s">
        <v>3</v>
      </c>
      <c r="C4" s="6" t="s">
        <v>134</v>
      </c>
      <c r="D4" s="6" t="s">
        <v>135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8" ht="75" customHeight="1">
      <c r="A6" s="76" t="s">
        <v>174</v>
      </c>
      <c r="B6" s="68"/>
      <c r="C6" s="134">
        <f>C7+C8+C9</f>
        <v>533.25</v>
      </c>
      <c r="D6" s="134">
        <f>D7+D8+D9</f>
        <v>516.5</v>
      </c>
      <c r="H6" s="143" t="s">
        <v>313</v>
      </c>
    </row>
    <row r="7" spans="1:8" ht="15" customHeight="1">
      <c r="A7" s="77" t="s">
        <v>136</v>
      </c>
      <c r="B7" s="41"/>
      <c r="C7" s="135">
        <v>1</v>
      </c>
      <c r="D7" s="135">
        <v>1</v>
      </c>
      <c r="H7" s="143" t="s">
        <v>312</v>
      </c>
    </row>
    <row r="8" spans="1:4" ht="30" customHeight="1">
      <c r="A8" s="77" t="s">
        <v>137</v>
      </c>
      <c r="B8" s="41"/>
      <c r="C8" s="136">
        <v>67.25</v>
      </c>
      <c r="D8" s="136">
        <v>67.25</v>
      </c>
    </row>
    <row r="9" spans="1:4" ht="15" customHeight="1">
      <c r="A9" s="77" t="s">
        <v>138</v>
      </c>
      <c r="B9" s="41"/>
      <c r="C9" s="135">
        <v>465</v>
      </c>
      <c r="D9" s="135">
        <v>448.25</v>
      </c>
    </row>
    <row r="10" spans="1:4" ht="29.25" customHeight="1">
      <c r="A10" s="76" t="s">
        <v>139</v>
      </c>
      <c r="B10" s="68"/>
      <c r="C10" s="161">
        <f>C11+C12+C13</f>
        <v>43494.91</v>
      </c>
      <c r="D10" s="161">
        <f>D11+D12+D13</f>
        <v>53355.5</v>
      </c>
    </row>
    <row r="11" spans="1:7" ht="15" customHeight="1">
      <c r="A11" s="77" t="s">
        <v>136</v>
      </c>
      <c r="B11" s="41"/>
      <c r="C11" s="162">
        <v>235.7</v>
      </c>
      <c r="D11" s="162">
        <v>308.1</v>
      </c>
      <c r="F11" s="133"/>
      <c r="G11" s="143"/>
    </row>
    <row r="12" spans="1:6" ht="30" customHeight="1">
      <c r="A12" s="77" t="s">
        <v>137</v>
      </c>
      <c r="B12" s="41"/>
      <c r="C12" s="163">
        <v>4964.3</v>
      </c>
      <c r="D12" s="163">
        <v>5641.9</v>
      </c>
      <c r="F12" s="167"/>
    </row>
    <row r="13" spans="1:4" ht="15" customHeight="1">
      <c r="A13" s="77" t="s">
        <v>138</v>
      </c>
      <c r="B13" s="41"/>
      <c r="C13" s="163">
        <v>38294.91</v>
      </c>
      <c r="D13" s="163">
        <f>40005.5+7400</f>
        <v>47405.5</v>
      </c>
    </row>
    <row r="14" spans="1:4" ht="45" customHeight="1">
      <c r="A14" s="76" t="s">
        <v>169</v>
      </c>
      <c r="B14" s="66"/>
      <c r="C14" s="164">
        <f aca="true" t="shared" si="0" ref="C14:D17">C10/C6/12*1000</f>
        <v>6797.141740897016</v>
      </c>
      <c r="D14" s="164">
        <f t="shared" si="0"/>
        <v>8608.502742820265</v>
      </c>
    </row>
    <row r="15" spans="1:4" ht="15" customHeight="1">
      <c r="A15" s="77" t="s">
        <v>136</v>
      </c>
      <c r="B15" s="67"/>
      <c r="C15" s="164">
        <f t="shared" si="0"/>
        <v>19641.666666666664</v>
      </c>
      <c r="D15" s="164">
        <f t="shared" si="0"/>
        <v>25675</v>
      </c>
    </row>
    <row r="16" spans="1:4" ht="30" customHeight="1">
      <c r="A16" s="77" t="s">
        <v>137</v>
      </c>
      <c r="B16" s="67"/>
      <c r="C16" s="164">
        <f t="shared" si="0"/>
        <v>6151.548946716233</v>
      </c>
      <c r="D16" s="164">
        <f t="shared" si="0"/>
        <v>6991.201982651795</v>
      </c>
    </row>
    <row r="17" spans="1:4" ht="15" customHeight="1">
      <c r="A17" s="77" t="s">
        <v>138</v>
      </c>
      <c r="B17" s="67"/>
      <c r="C17" s="164">
        <f t="shared" si="0"/>
        <v>6862.887096774195</v>
      </c>
      <c r="D17" s="164">
        <f>D13/D9/12*1000</f>
        <v>8813.069343744191</v>
      </c>
    </row>
    <row r="18" spans="1:4" ht="30" customHeight="1">
      <c r="A18" s="76" t="s">
        <v>140</v>
      </c>
      <c r="B18" s="68"/>
      <c r="C18" s="164">
        <f>C19+C20+C21</f>
        <v>53033.73</v>
      </c>
      <c r="D18" s="164">
        <f>D19+D20+D21</f>
        <v>64870.384249999996</v>
      </c>
    </row>
    <row r="19" spans="1:4" ht="15" customHeight="1">
      <c r="A19" s="77" t="s">
        <v>136</v>
      </c>
      <c r="B19" s="41"/>
      <c r="C19" s="164">
        <v>287.55</v>
      </c>
      <c r="D19" s="164">
        <f>D11*1.216315</f>
        <v>374.74665150000004</v>
      </c>
    </row>
    <row r="20" spans="1:4" ht="30" customHeight="1">
      <c r="A20" s="77" t="s">
        <v>137</v>
      </c>
      <c r="B20" s="41"/>
      <c r="C20" s="164">
        <v>6056.45</v>
      </c>
      <c r="D20" s="164">
        <f>D12*1.216315</f>
        <v>6862.3275985</v>
      </c>
    </row>
    <row r="21" spans="1:4" ht="15" customHeight="1">
      <c r="A21" s="77" t="s">
        <v>138</v>
      </c>
      <c r="B21" s="41"/>
      <c r="C21" s="164">
        <v>46689.73</v>
      </c>
      <c r="D21" s="164">
        <v>57633.31</v>
      </c>
    </row>
    <row r="22" spans="1:4" ht="45" customHeight="1">
      <c r="A22" s="76" t="s">
        <v>141</v>
      </c>
      <c r="B22" s="66"/>
      <c r="C22" s="164">
        <f>C18/C6/12*1000</f>
        <v>8287.81528363807</v>
      </c>
      <c r="D22" s="164">
        <f>D18/D6/12*1000</f>
        <v>10466.34144078735</v>
      </c>
    </row>
    <row r="23" spans="1:4" ht="15" customHeight="1">
      <c r="A23" s="77" t="s">
        <v>136</v>
      </c>
      <c r="B23" s="67"/>
      <c r="C23" s="161">
        <v>23962.83</v>
      </c>
      <c r="D23" s="161">
        <f>D19/D7/12*1000</f>
        <v>31228.887625000003</v>
      </c>
    </row>
    <row r="24" spans="1:4" ht="30" customHeight="1">
      <c r="A24" s="77" t="s">
        <v>137</v>
      </c>
      <c r="B24" s="67"/>
      <c r="C24" s="161">
        <f>C20/C8/12*1000</f>
        <v>7504.894671623297</v>
      </c>
      <c r="D24" s="161">
        <f>D20/D8/12*1000</f>
        <v>8503.50383952912</v>
      </c>
    </row>
    <row r="25" spans="1:4" ht="15" customHeight="1">
      <c r="A25" s="77" t="s">
        <v>138</v>
      </c>
      <c r="B25" s="67"/>
      <c r="C25" s="161">
        <f>C21/C9/12*1000</f>
        <v>8367.33512544803</v>
      </c>
      <c r="D25" s="161">
        <f>D21/D9/12*1000</f>
        <v>10714.502695668338</v>
      </c>
    </row>
    <row r="27" spans="1:9" ht="15" customHeight="1">
      <c r="A27" s="129" t="s">
        <v>324</v>
      </c>
      <c r="B27" s="27" t="s">
        <v>326</v>
      </c>
      <c r="C27" s="185" t="s">
        <v>325</v>
      </c>
      <c r="D27" s="185"/>
      <c r="E27" s="185"/>
      <c r="F27" s="28"/>
      <c r="G27" s="185"/>
      <c r="H27" s="185"/>
      <c r="I27" s="185"/>
    </row>
    <row r="28" spans="1:9" ht="15">
      <c r="A28" s="168"/>
      <c r="B28" s="29"/>
      <c r="C28" s="31" t="s">
        <v>92</v>
      </c>
      <c r="D28" s="13"/>
      <c r="E28" s="32"/>
      <c r="F28" s="31"/>
      <c r="G28" s="31"/>
      <c r="H28" s="13"/>
      <c r="I28" s="32"/>
    </row>
    <row r="29" spans="1:9" ht="1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30">
      <c r="A30" s="129" t="s">
        <v>296</v>
      </c>
      <c r="B30" s="13" t="s">
        <v>326</v>
      </c>
      <c r="C30" s="185" t="s">
        <v>321</v>
      </c>
      <c r="D30" s="185"/>
      <c r="E30" s="185"/>
      <c r="F30" s="13"/>
      <c r="G30" s="185"/>
      <c r="H30" s="185"/>
      <c r="I30" s="185"/>
    </row>
    <row r="31" spans="1:9" ht="15">
      <c r="A31" s="129"/>
      <c r="B31" s="13"/>
      <c r="C31" s="31" t="s">
        <v>92</v>
      </c>
      <c r="D31" s="13"/>
      <c r="E31" s="13"/>
      <c r="F31" s="13"/>
      <c r="G31" s="31"/>
      <c r="H31" s="13"/>
      <c r="I31" s="13"/>
    </row>
    <row r="32" spans="1:9" ht="15" customHeight="1">
      <c r="A32" s="129" t="s">
        <v>272</v>
      </c>
      <c r="B32" s="27" t="s">
        <v>326</v>
      </c>
      <c r="C32" s="185" t="s">
        <v>322</v>
      </c>
      <c r="D32" s="185"/>
      <c r="E32" s="185"/>
      <c r="F32" s="28"/>
      <c r="G32" s="185"/>
      <c r="H32" s="185"/>
      <c r="I32" s="185"/>
    </row>
    <row r="33" spans="1:9" ht="15">
      <c r="A33" s="140"/>
      <c r="B33" s="29"/>
      <c r="C33" s="31" t="s">
        <v>92</v>
      </c>
      <c r="D33" s="13"/>
      <c r="E33" s="32"/>
      <c r="F33" s="31"/>
      <c r="G33" s="31"/>
      <c r="H33" s="13"/>
      <c r="I33" s="32"/>
    </row>
    <row r="34" spans="1:9" ht="15">
      <c r="A34" s="129"/>
      <c r="B34" s="27"/>
      <c r="C34" s="183"/>
      <c r="D34" s="184"/>
      <c r="E34" s="184"/>
      <c r="F34" s="28"/>
      <c r="G34" s="185"/>
      <c r="H34" s="185"/>
      <c r="I34" s="185"/>
    </row>
    <row r="35" spans="1:9" ht="15">
      <c r="A35" s="30"/>
      <c r="B35" s="29"/>
      <c r="C35" s="177"/>
      <c r="D35" s="177"/>
      <c r="E35" s="177"/>
      <c r="F35" s="31"/>
      <c r="G35" s="31"/>
      <c r="H35" s="13"/>
      <c r="I35" s="32"/>
    </row>
  </sheetData>
  <sheetProtection/>
  <mergeCells count="10">
    <mergeCell ref="G27:I27"/>
    <mergeCell ref="A2:D2"/>
    <mergeCell ref="C27:E27"/>
    <mergeCell ref="C30:E30"/>
    <mergeCell ref="C32:E32"/>
    <mergeCell ref="G30:I30"/>
    <mergeCell ref="C34:E34"/>
    <mergeCell ref="G34:I34"/>
    <mergeCell ref="C35:E35"/>
    <mergeCell ref="G32:I32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60" zoomScaleNormal="120" zoomScalePageLayoutView="0" workbookViewId="0" topLeftCell="A1">
      <selection activeCell="H22" sqref="H2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  <col min="6" max="6" width="11.140625" style="0" customWidth="1"/>
    <col min="7" max="7" width="13.00390625" style="0" customWidth="1"/>
  </cols>
  <sheetData>
    <row r="1" spans="1:4" ht="15.75">
      <c r="A1" s="65"/>
      <c r="B1" s="65"/>
      <c r="D1" s="62" t="s">
        <v>171</v>
      </c>
    </row>
    <row r="2" spans="1:4" ht="15.75">
      <c r="A2" s="174" t="s">
        <v>173</v>
      </c>
      <c r="B2" s="174"/>
      <c r="C2" s="174"/>
      <c r="D2" s="174"/>
    </row>
    <row r="3" spans="1:4" ht="15.75">
      <c r="A3" s="37"/>
      <c r="B3" s="37"/>
      <c r="C3" s="37"/>
      <c r="D3" s="37"/>
    </row>
    <row r="4" spans="1:7" ht="68.25" customHeight="1">
      <c r="A4" s="36" t="s">
        <v>1</v>
      </c>
      <c r="B4" s="6" t="s">
        <v>3</v>
      </c>
      <c r="C4" s="6" t="s">
        <v>134</v>
      </c>
      <c r="D4" s="6" t="s">
        <v>135</v>
      </c>
      <c r="G4" s="133" t="s">
        <v>299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8" ht="75" customHeight="1">
      <c r="A6" s="76" t="s">
        <v>174</v>
      </c>
      <c r="B6" s="68"/>
      <c r="C6" s="69"/>
      <c r="D6" s="134">
        <f>D7+D8+D9</f>
        <v>499.5</v>
      </c>
      <c r="H6" t="s">
        <v>288</v>
      </c>
    </row>
    <row r="7" spans="1:4" ht="15" customHeight="1">
      <c r="A7" s="77" t="s">
        <v>136</v>
      </c>
      <c r="B7" s="41"/>
      <c r="C7" s="42"/>
      <c r="D7" s="135">
        <v>1</v>
      </c>
    </row>
    <row r="8" spans="1:4" ht="30" customHeight="1">
      <c r="A8" s="77" t="s">
        <v>137</v>
      </c>
      <c r="B8" s="41"/>
      <c r="C8" s="42"/>
      <c r="D8" s="136">
        <v>67.25</v>
      </c>
    </row>
    <row r="9" spans="1:4" ht="15" customHeight="1">
      <c r="A9" s="77" t="s">
        <v>138</v>
      </c>
      <c r="B9" s="41"/>
      <c r="C9" s="42"/>
      <c r="D9" s="135">
        <v>431.25</v>
      </c>
    </row>
    <row r="10" spans="1:6" ht="29.25" customHeight="1">
      <c r="A10" s="76" t="s">
        <v>139</v>
      </c>
      <c r="B10" s="68"/>
      <c r="C10" s="69"/>
      <c r="D10" s="85">
        <f>D11+D12+D13</f>
        <v>43494.91</v>
      </c>
      <c r="F10">
        <f>F11+F12+F13</f>
        <v>43494.91</v>
      </c>
    </row>
    <row r="11" spans="1:7" ht="15" customHeight="1">
      <c r="A11" s="77" t="s">
        <v>136</v>
      </c>
      <c r="B11" s="41"/>
      <c r="C11" s="42"/>
      <c r="D11" s="123">
        <v>235.7</v>
      </c>
      <c r="F11" s="133">
        <v>360</v>
      </c>
      <c r="G11" t="s">
        <v>287</v>
      </c>
    </row>
    <row r="12" spans="1:6" ht="30" customHeight="1">
      <c r="A12" s="77" t="s">
        <v>137</v>
      </c>
      <c r="B12" s="41"/>
      <c r="C12" s="42"/>
      <c r="D12" s="124">
        <v>4964.3</v>
      </c>
      <c r="F12">
        <v>4840</v>
      </c>
    </row>
    <row r="13" spans="1:6" ht="15" customHeight="1">
      <c r="A13" s="77" t="s">
        <v>138</v>
      </c>
      <c r="B13" s="41"/>
      <c r="C13" s="42"/>
      <c r="D13" s="124">
        <v>38294.91</v>
      </c>
      <c r="F13">
        <v>38294.91</v>
      </c>
    </row>
    <row r="14" spans="1:4" ht="45" customHeight="1">
      <c r="A14" s="76" t="s">
        <v>169</v>
      </c>
      <c r="B14" s="66"/>
      <c r="C14" s="40"/>
      <c r="D14" s="125">
        <f>D10/D6/12*1000</f>
        <v>7256.408074741408</v>
      </c>
    </row>
    <row r="15" spans="1:4" ht="15" customHeight="1">
      <c r="A15" s="77" t="s">
        <v>136</v>
      </c>
      <c r="B15" s="67"/>
      <c r="C15" s="43"/>
      <c r="D15" s="125">
        <f>D11/D7/12*1000</f>
        <v>19641.666666666664</v>
      </c>
    </row>
    <row r="16" spans="1:4" ht="30" customHeight="1">
      <c r="A16" s="77" t="s">
        <v>137</v>
      </c>
      <c r="B16" s="67"/>
      <c r="C16" s="43"/>
      <c r="D16" s="125">
        <f>D12/D8/12*1000</f>
        <v>6151.548946716233</v>
      </c>
    </row>
    <row r="17" spans="1:4" ht="15" customHeight="1">
      <c r="A17" s="77" t="s">
        <v>138</v>
      </c>
      <c r="B17" s="67"/>
      <c r="C17" s="43"/>
      <c r="D17" s="125">
        <f>D13/D9/12*1000</f>
        <v>7399.982608695653</v>
      </c>
    </row>
    <row r="18" spans="1:4" ht="30" customHeight="1">
      <c r="A18" s="76" t="s">
        <v>140</v>
      </c>
      <c r="B18" s="68"/>
      <c r="C18" s="69"/>
      <c r="D18" s="125">
        <f>D19+D20+D21</f>
        <v>53033.73</v>
      </c>
    </row>
    <row r="19" spans="1:4" ht="15" customHeight="1">
      <c r="A19" s="77" t="s">
        <v>136</v>
      </c>
      <c r="B19" s="41"/>
      <c r="C19" s="42"/>
      <c r="D19" s="125">
        <f>D11*1.22</f>
        <v>287.554</v>
      </c>
    </row>
    <row r="20" spans="1:4" ht="30" customHeight="1">
      <c r="A20" s="77" t="s">
        <v>137</v>
      </c>
      <c r="B20" s="41"/>
      <c r="C20" s="42"/>
      <c r="D20" s="125">
        <f>D12*1.22</f>
        <v>6056.446</v>
      </c>
    </row>
    <row r="21" spans="1:4" ht="15" customHeight="1">
      <c r="A21" s="77" t="s">
        <v>138</v>
      </c>
      <c r="B21" s="41"/>
      <c r="C21" s="42"/>
      <c r="D21" s="125">
        <v>46689.73</v>
      </c>
    </row>
    <row r="22" spans="1:4" ht="45" customHeight="1">
      <c r="A22" s="76" t="s">
        <v>141</v>
      </c>
      <c r="B22" s="66"/>
      <c r="C22" s="40"/>
      <c r="D22" s="125">
        <f>D18/D6/12*1000</f>
        <v>8847.802802802804</v>
      </c>
    </row>
    <row r="23" spans="1:4" ht="15" customHeight="1">
      <c r="A23" s="77" t="s">
        <v>136</v>
      </c>
      <c r="B23" s="67"/>
      <c r="C23" s="43"/>
      <c r="D23" s="85">
        <f>D19/D7/12*1000</f>
        <v>23962.833333333332</v>
      </c>
    </row>
    <row r="24" spans="1:4" ht="30" customHeight="1">
      <c r="A24" s="77" t="s">
        <v>137</v>
      </c>
      <c r="B24" s="67"/>
      <c r="C24" s="43"/>
      <c r="D24" s="85">
        <f>D20/D8/12*1000</f>
        <v>7504.889714993804</v>
      </c>
    </row>
    <row r="25" spans="1:4" ht="15" customHeight="1">
      <c r="A25" s="77" t="s">
        <v>138</v>
      </c>
      <c r="B25" s="67"/>
      <c r="C25" s="43"/>
      <c r="D25" s="85">
        <f>D21/D9/12*1000</f>
        <v>9022.170048309179</v>
      </c>
    </row>
    <row r="30" spans="1:5" ht="15" customHeight="1">
      <c r="A30" s="26" t="s">
        <v>311</v>
      </c>
      <c r="B30" s="63" t="s">
        <v>123</v>
      </c>
      <c r="C30" s="203"/>
      <c r="D30" s="203"/>
      <c r="E30" s="29"/>
    </row>
    <row r="31" spans="1:5" ht="15">
      <c r="A31" s="30" t="s">
        <v>172</v>
      </c>
      <c r="B31" s="64" t="s">
        <v>121</v>
      </c>
      <c r="C31" s="204" t="s">
        <v>124</v>
      </c>
      <c r="D31" s="204"/>
      <c r="E31" s="32"/>
    </row>
  </sheetData>
  <sheetProtection/>
  <mergeCells count="3">
    <mergeCell ref="A2:D2"/>
    <mergeCell ref="C30:D30"/>
    <mergeCell ref="C31:D31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Mischenko</cp:lastModifiedBy>
  <cp:lastPrinted>2020-09-29T11:38:59Z</cp:lastPrinted>
  <dcterms:created xsi:type="dcterms:W3CDTF">1996-10-08T23:32:33Z</dcterms:created>
  <dcterms:modified xsi:type="dcterms:W3CDTF">2020-09-30T06:52:59Z</dcterms:modified>
  <cp:category/>
  <cp:version/>
  <cp:contentType/>
  <cp:contentStatus/>
</cp:coreProperties>
</file>